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456" windowWidth="25320" windowHeight="14580" activeTab="0"/>
  </bookViews>
  <sheets>
    <sheet name="TOC" sheetId="1" r:id="rId1"/>
    <sheet name="0 - 990-pg1" sheetId="2" r:id="rId2"/>
    <sheet name="1 - Cashflow" sheetId="3" r:id="rId3"/>
    <sheet name="2 - Balance" sheetId="4" r:id="rId4"/>
    <sheet name="3 - Monthly Balance" sheetId="5" r:id="rId5"/>
    <sheet name="4 - P&amp;L by Program" sheetId="6" r:id="rId6"/>
    <sheet name="5 - P&amp;L Summary" sheetId="7" r:id="rId7"/>
    <sheet name="6 - Sum Func Exp" sheetId="8" r:id="rId8"/>
    <sheet name="7 - Detailed Revenue" sheetId="9" r:id="rId9"/>
    <sheet name="8 - Detailed Expenses" sheetId="10" r:id="rId10"/>
    <sheet name="Salaries " sheetId="11" state="hidden" r:id="rId11"/>
    <sheet name="9 - Salary List" sheetId="12" r:id="rId12"/>
    <sheet name="10 - Beijing Co expenses" sheetId="13" r:id="rId13"/>
    <sheet name="11 - Bank Statements" sheetId="14" r:id="rId14"/>
    <sheet name="EQUITY ONLY" sheetId="15" r:id="rId15"/>
  </sheets>
  <definedNames>
    <definedName name="_xlnm.Print_Area" localSheetId="3">'2 - Balance'!$A$2:$D$20</definedName>
    <definedName name="_xlnm.Print_Area" localSheetId="5">'4 - P&amp;L by Program'!$A$1:$J$54</definedName>
    <definedName name="_xlnm.Print_Area" localSheetId="14">'EQUITY ONLY'!$A$1:$G$9</definedName>
  </definedNames>
  <calcPr fullCalcOnLoad="1"/>
</workbook>
</file>

<file path=xl/comments10.xml><?xml version="1.0" encoding="utf-8"?>
<comments xmlns="http://schemas.openxmlformats.org/spreadsheetml/2006/main">
  <authors>
    <author>HOLLY CHANG</author>
  </authors>
  <commentList>
    <comment ref="E623" authorId="0">
      <text>
        <r>
          <rPr>
            <sz val="9"/>
            <rFont val="Arial"/>
            <family val="0"/>
          </rPr>
          <t>CHECK DID NOT CLEAR IN 2012</t>
        </r>
      </text>
    </comment>
    <comment ref="E628" authorId="0">
      <text>
        <r>
          <rPr>
            <b/>
            <sz val="9"/>
            <rFont val="Arial"/>
            <family val="0"/>
          </rPr>
          <t>CHECK DID NOT CLEAR IN 2012</t>
        </r>
      </text>
    </comment>
  </commentList>
</comments>
</file>

<file path=xl/comments14.xml><?xml version="1.0" encoding="utf-8"?>
<comments xmlns="http://schemas.openxmlformats.org/spreadsheetml/2006/main">
  <authors>
    <author>HOLLY CHANG</author>
  </authors>
  <commentList>
    <comment ref="J103" authorId="0">
      <text>
        <r>
          <rPr>
            <b/>
            <sz val="9"/>
            <rFont val="宋体"/>
            <family val="2"/>
          </rPr>
          <t>REIMBURSE HOLLY</t>
        </r>
      </text>
    </comment>
  </commentList>
</comments>
</file>

<file path=xl/comments5.xml><?xml version="1.0" encoding="utf-8"?>
<comments xmlns="http://schemas.openxmlformats.org/spreadsheetml/2006/main">
  <authors>
    <author>HOLLY CHANG</author>
  </authors>
  <commentList>
    <comment ref="N15" authorId="0">
      <text>
        <r>
          <rPr>
            <b/>
            <sz val="9"/>
            <rFont val="Arial"/>
            <family val="0"/>
          </rPr>
          <t>Paid HC $150,000</t>
        </r>
      </text>
    </comment>
  </commentList>
</comments>
</file>

<file path=xl/comments6.xml><?xml version="1.0" encoding="utf-8"?>
<comments xmlns="http://schemas.openxmlformats.org/spreadsheetml/2006/main">
  <authors>
    <author>HOLLY CHANG</author>
  </authors>
  <commentList>
    <comment ref="I7" authorId="0">
      <text>
        <r>
          <rPr>
            <b/>
            <sz val="9"/>
            <rFont val="Arial"/>
            <family val="0"/>
          </rPr>
          <t>new</t>
        </r>
      </text>
    </comment>
  </commentList>
</comments>
</file>

<file path=xl/sharedStrings.xml><?xml version="1.0" encoding="utf-8"?>
<sst xmlns="http://schemas.openxmlformats.org/spreadsheetml/2006/main" count="5032" uniqueCount="1378">
  <si>
    <t>EQUITY AT END OF PERIOD</t>
  </si>
  <si>
    <t>DONATIONS &amp; INCOME</t>
  </si>
  <si>
    <t>OPERATIONAL EXPENSES</t>
  </si>
  <si>
    <t>Does not take into account any accounts receivable / payable</t>
  </si>
  <si>
    <t xml:space="preserve">CASH IN </t>
  </si>
  <si>
    <t>CASH OUT / EXPENSES</t>
  </si>
  <si>
    <t>Accounts Payable at End of Period</t>
  </si>
  <si>
    <t>Increase in Accounts Payable during period</t>
  </si>
  <si>
    <t>CASH AT END OF PERIOD</t>
  </si>
  <si>
    <t>Social Insurance - HC, MZ, FP Dec. 2012</t>
  </si>
  <si>
    <t>Taxi - GD and Zi Zhongyun from airport to home</t>
  </si>
  <si>
    <t>Daily Stipend for Stuart Wan in Beijing 12022012-12062012</t>
  </si>
  <si>
    <t>Stuart Wan Flight from Beijing to Haikou</t>
  </si>
  <si>
    <t>Hostel in Boston - FP 12062012 - 12022012</t>
  </si>
  <si>
    <t>Accounts Payable (checks not cleared)</t>
  </si>
  <si>
    <t>Accounts Payable (Reimbursements to Holly)</t>
  </si>
  <si>
    <t>Current Accounts Payable (Reimbursements)</t>
  </si>
  <si>
    <t>Current Accounts Payable (Checks not cleared)</t>
  </si>
  <si>
    <t>2012 Net Equity</t>
  </si>
  <si>
    <t>2007-2011 Net Equity</t>
  </si>
  <si>
    <t>2012-09 Exchange rate : 1 USD = 6.3395 RMB</t>
  </si>
  <si>
    <t>2012-10 Exchange rate : 1 USD = 6.3144 RMB</t>
  </si>
  <si>
    <t>2012-11 Exchange rate : 1 USD = 6.2267 RMB</t>
  </si>
  <si>
    <t>2012-12 Exchange rate : 1 USD = 6.2855 RMB</t>
  </si>
  <si>
    <t>Ford Foundation</t>
  </si>
  <si>
    <t>2012/12/19</t>
  </si>
  <si>
    <t>2012/12/20</t>
  </si>
  <si>
    <t>2012/12/21</t>
  </si>
  <si>
    <t>Coffee for office</t>
  </si>
  <si>
    <t>2012/12/24</t>
  </si>
  <si>
    <t>HR Company Service fee</t>
  </si>
  <si>
    <t>PREVIOUS</t>
  </si>
  <si>
    <t>CURRENT</t>
  </si>
  <si>
    <t>BALANCE STATEMENT</t>
  </si>
  <si>
    <t>MONTHLY BALANCE STATEMENTS</t>
  </si>
  <si>
    <t>Holly &amp; Faye Dinner at Qdoba Mexican Grill</t>
  </si>
  <si>
    <t>QDOBA MEXICAN GRILL</t>
  </si>
  <si>
    <t>Phone bill</t>
  </si>
  <si>
    <t>Taxi - Holly to hotel</t>
  </si>
  <si>
    <t>LO LO INC</t>
  </si>
  <si>
    <t>Taxi - HC from South Station to Inn at Harvard</t>
  </si>
  <si>
    <t>TAXI CAMBRIDGE</t>
  </si>
  <si>
    <t>Supply for meeting  - battery and pens</t>
  </si>
  <si>
    <t>DEC 31, 2011</t>
  </si>
  <si>
    <t>Balance at Beginning</t>
  </si>
  <si>
    <t>Balance at End</t>
  </si>
  <si>
    <t>TOTAL (CONV. USD)</t>
  </si>
  <si>
    <t>Bank of America (GBF)</t>
  </si>
  <si>
    <t>Balance at Beginning</t>
  </si>
  <si>
    <t>Balance at Beginning</t>
  </si>
  <si>
    <t>Balance at Beginning</t>
  </si>
  <si>
    <t>2012-05 Exchange rate : 1 USD = 6.3062 RMB</t>
  </si>
  <si>
    <t>ZI ZHONGYUN</t>
  </si>
  <si>
    <t>2012/12/4</t>
  </si>
  <si>
    <t>Fee for polishing Deng Guosheng's Paper</t>
  </si>
  <si>
    <t>MARIA DETERS</t>
  </si>
  <si>
    <t>Electricity Fare</t>
  </si>
  <si>
    <t>EQUITY AT BEGINNING OF PERIOD</t>
  </si>
  <si>
    <t>Jeffrey Koplan &amp; Pamela Redmon Writer's Fee + taxi</t>
  </si>
  <si>
    <t>JEFFREY KOPLAN &amp; PAMELA REDMON</t>
  </si>
  <si>
    <t>Joan Kaufman Writer's Fee</t>
  </si>
  <si>
    <t>TOTAL CHECKING / SAVINGS</t>
  </si>
  <si>
    <t>Bank Statements (Beginning &amp; Ending balance)</t>
  </si>
  <si>
    <t>Difference</t>
  </si>
  <si>
    <t>Car - Mingzhe go to local and national tax bureau</t>
  </si>
  <si>
    <t>2012/12/13</t>
  </si>
  <si>
    <t>Electric Heaters</t>
  </si>
  <si>
    <t>Car - Mingzhe go to tax bureau / I&amp;C bureau</t>
  </si>
  <si>
    <t>2012/12/14</t>
  </si>
  <si>
    <t>2012/12/15</t>
  </si>
  <si>
    <t>Jonathan Brown Salary Dec. 2012</t>
  </si>
  <si>
    <t>Taxi - HC FP go to EverBright Bank</t>
  </si>
  <si>
    <t>PROGRAM: PROJECT PENGYOU</t>
  </si>
  <si>
    <t>Payroll Tax - HC &amp; Fp ,Dec.2011</t>
  </si>
  <si>
    <t>Payroll tax - HC&amp;FP Jan. 2012</t>
  </si>
  <si>
    <r>
      <t xml:space="preserve">Payroll Tax - HC FP </t>
    </r>
    <r>
      <rPr>
        <sz val="9"/>
        <color indexed="8"/>
        <rFont val="Arial"/>
        <family val="2"/>
      </rPr>
      <t>November.2012</t>
    </r>
  </si>
  <si>
    <r>
      <t>Payroll tax - HC, FP October</t>
    </r>
    <r>
      <rPr>
        <sz val="9"/>
        <color indexed="8"/>
        <rFont val="Arial"/>
        <family val="2"/>
      </rPr>
      <t>.2012</t>
    </r>
  </si>
  <si>
    <t>Initial Balance</t>
  </si>
  <si>
    <t>Cash In</t>
  </si>
  <si>
    <t>HC&amp;JB Beijing - Nanjing train ticket</t>
  </si>
  <si>
    <t>HC&amp;JB Nanjing - Beijing train ticket</t>
  </si>
  <si>
    <t>Flights - Faye Pu Ruofei</t>
  </si>
  <si>
    <t>AMERICAN AIRLINES</t>
  </si>
  <si>
    <t>2012/11/21</t>
  </si>
  <si>
    <t>Taxi - Team meeting with Danny</t>
  </si>
  <si>
    <t>landline fare 65157574</t>
  </si>
  <si>
    <t>HOSTELLING INTERNATIONAL BOSTON</t>
  </si>
  <si>
    <t>Starbucks - Holly Chang meeting with Board</t>
  </si>
  <si>
    <t>STARBUCKS</t>
  </si>
  <si>
    <t>Jan 2012 Net Equity</t>
  </si>
  <si>
    <t>Feb 2012 Net Equity</t>
  </si>
  <si>
    <t>Mar 2012 Net Equity</t>
  </si>
  <si>
    <t>Apr 2012 Net Equity</t>
  </si>
  <si>
    <t>May 2012 Net Equity</t>
  </si>
  <si>
    <t>Jun 2012 Net Equity</t>
  </si>
  <si>
    <t>Transfer In</t>
  </si>
  <si>
    <t>Cash Out</t>
  </si>
  <si>
    <t>Transfer Out</t>
  </si>
  <si>
    <t>Check by</t>
  </si>
  <si>
    <t>MZ</t>
  </si>
  <si>
    <t>FP</t>
  </si>
  <si>
    <t>HC</t>
  </si>
  <si>
    <t>Bank of China (FP)</t>
  </si>
  <si>
    <t>Bank of China (HC)</t>
  </si>
  <si>
    <t>exchange rate</t>
  </si>
  <si>
    <t>Bank of America (GBF)</t>
  </si>
  <si>
    <t>China Everbright Bank (Chuangsi)</t>
  </si>
  <si>
    <t>BANK ACCOUNT</t>
  </si>
  <si>
    <t>Holly Chang lunch with Emily Spencer</t>
  </si>
  <si>
    <t>BUA RESTAURANT BAR</t>
  </si>
  <si>
    <t>Hotel expenses at the Inn at Harvard</t>
  </si>
  <si>
    <t>INN AT HARVARD</t>
  </si>
  <si>
    <t>Hotel expenses - parking , phone , meals</t>
  </si>
  <si>
    <t>2012/12/6</t>
  </si>
  <si>
    <t>PROGRAM: NONPROFIT SECTOR RESEARCH &amp; CONSULTING</t>
  </si>
  <si>
    <t>PROGRAM: NONPROFIT SECTOR RESEARCH &amp; CONSULTING</t>
  </si>
  <si>
    <t>SUPPORT: LEGAL</t>
  </si>
  <si>
    <t>SUBDISTRICT OFFICE BEIJING</t>
  </si>
  <si>
    <t>ADJUSTMENTS</t>
  </si>
  <si>
    <t>Accounts Payable at Beginning of Period</t>
  </si>
  <si>
    <t>Taxi - Holly Chang travel in NYC</t>
  </si>
  <si>
    <t>2012/11/29</t>
  </si>
  <si>
    <t>CMB - Harddrive 500G</t>
  </si>
  <si>
    <t>HAILONG MARKET</t>
  </si>
  <si>
    <t>Taxi - Stuart Wan go to Airport</t>
  </si>
  <si>
    <t>Fapiao Stamp Fee</t>
  </si>
  <si>
    <t>2012/12/25</t>
  </si>
  <si>
    <t>Car - Mingzhe go to tax bureau</t>
  </si>
  <si>
    <r>
      <t>S</t>
    </r>
    <r>
      <rPr>
        <sz val="9"/>
        <color indexed="8"/>
        <rFont val="Arial"/>
        <family val="2"/>
      </rPr>
      <t>UPPORT: FINANCE</t>
    </r>
  </si>
  <si>
    <t>FEES FOR SERVICES (NON-EMPLOYEES) - LEGAL</t>
  </si>
  <si>
    <t>OTHER:  GOVERNMENT-RELATED FEES</t>
  </si>
  <si>
    <t>CMB</t>
  </si>
  <si>
    <t>Program Service Revenue: NGO Service Fees</t>
  </si>
  <si>
    <t>PROGRAM: CMB PHILANTHROPY FOR HEALTH</t>
  </si>
  <si>
    <t>FOUNDATION</t>
  </si>
  <si>
    <t>Macy Ma Salary Dec. 2012</t>
  </si>
  <si>
    <t>Taxi - FP from Airport to Harvard</t>
  </si>
  <si>
    <t>Water for Zi Zhongyun</t>
  </si>
  <si>
    <t>Adapter for FP's computer</t>
  </si>
  <si>
    <t>RADIOSHACK USA</t>
  </si>
  <si>
    <t>Taxi - Holly Chang travel in NYC to Bus Station</t>
  </si>
  <si>
    <t>Sim Card for Faye</t>
  </si>
  <si>
    <t>Internet Fee - Holly Chang South Africa Conference</t>
  </si>
  <si>
    <t>LOCAL MARKET VENDOR</t>
  </si>
  <si>
    <t>2012/10/30</t>
  </si>
  <si>
    <t>2012/10/31</t>
  </si>
  <si>
    <t>Social Insurance - HC, MZ, FP September</t>
  </si>
  <si>
    <t>Curtain for office</t>
  </si>
  <si>
    <t>CMB - Faye print photo for Visa application</t>
  </si>
  <si>
    <t>2012/12/1</t>
  </si>
  <si>
    <t>Taxi - GD go to airport with Zi Zhongyun</t>
  </si>
  <si>
    <t>Car Rental for CMB event</t>
  </si>
  <si>
    <r>
      <t>Payroll tax - HC, FP September</t>
    </r>
    <r>
      <rPr>
        <sz val="9"/>
        <color indexed="8"/>
        <rFont val="Arial"/>
        <family val="2"/>
      </rPr>
      <t>.2012</t>
    </r>
  </si>
  <si>
    <r>
      <t>Payroll tax - HC &amp; FP, August</t>
    </r>
    <r>
      <rPr>
        <sz val="9"/>
        <color indexed="8"/>
        <rFont val="Arial"/>
        <family val="2"/>
      </rPr>
      <t>.2012</t>
    </r>
  </si>
  <si>
    <r>
      <t>Payroll tax - HC &amp; FP , July</t>
    </r>
    <r>
      <rPr>
        <sz val="9"/>
        <color indexed="8"/>
        <rFont val="Arial"/>
        <family val="2"/>
      </rPr>
      <t>.2012</t>
    </r>
  </si>
  <si>
    <r>
      <t>Payroll Tax - HC &amp; Fp , June</t>
    </r>
    <r>
      <rPr>
        <sz val="9"/>
        <color indexed="8"/>
        <rFont val="Arial"/>
        <family val="2"/>
      </rPr>
      <t>.2012</t>
    </r>
  </si>
  <si>
    <t>Balance at Beginning</t>
  </si>
  <si>
    <t>Change</t>
  </si>
  <si>
    <t>Monthly Balance</t>
  </si>
  <si>
    <t>Balance Statement (990 + Revised)</t>
  </si>
  <si>
    <t xml:space="preserve">Detailed Revenue  </t>
  </si>
  <si>
    <t xml:space="preserve">Detailed Expenses  </t>
  </si>
  <si>
    <t>Summary of Functional Expenses</t>
  </si>
  <si>
    <t>Bank Interest 2012</t>
  </si>
  <si>
    <t>Investment Income</t>
  </si>
  <si>
    <t>SUPPORT: MANAGEMENT &amp; GENERAL</t>
  </si>
  <si>
    <t>Bank</t>
  </si>
  <si>
    <t>2012-03 Exchange rate : 1 USD = 6.3081 RMB</t>
  </si>
  <si>
    <t>2012-04 Exchange rate : 1 USD = 6.2966 RMB</t>
  </si>
  <si>
    <t>2012-08 Exchange rate : 1 USD = 6.3404 RMB</t>
  </si>
  <si>
    <t>Caroline Reeves Writer's Fee + Reimbursements</t>
  </si>
  <si>
    <t>Car reimbursement Office - HR Company - Office</t>
  </si>
  <si>
    <t>2012/11/15</t>
  </si>
  <si>
    <t>Form 990 (Page 1 calculations)</t>
  </si>
  <si>
    <t>Darwin Stapleton Writer's Fee</t>
  </si>
  <si>
    <t>Office supply - battery for mic</t>
  </si>
  <si>
    <t>Color Prints</t>
  </si>
  <si>
    <t>GNOMON COPY</t>
  </si>
  <si>
    <t>2012/12/5</t>
  </si>
  <si>
    <t>Dinner at Upstairs on the Square</t>
  </si>
  <si>
    <t>UPSTAIRES ON THE SQUARE</t>
  </si>
  <si>
    <t>RBF</t>
  </si>
  <si>
    <t>CMB</t>
  </si>
  <si>
    <t>The College Board</t>
  </si>
  <si>
    <t>DONOR</t>
  </si>
  <si>
    <t>Program Service Revenue: NGO Service Fees</t>
  </si>
  <si>
    <t>PROGRAM: CMB PHILANTHROPY FOR HEALTH</t>
  </si>
  <si>
    <t>PROGRAM: CYCAN</t>
  </si>
  <si>
    <t>COMPENSATION OF CURRENT OFFICERS, DIRECTORS, TRUSTEES AND KEY EMPLOYEES</t>
  </si>
  <si>
    <t>Flights - Zhang Xiulan flights and change fee change penalty</t>
  </si>
  <si>
    <t>2012/11/20</t>
  </si>
  <si>
    <t>Taxi - HC/JB go to train station （Nanjing）</t>
  </si>
  <si>
    <t>Taxi - HC/JB arrive Nanjing for meeting</t>
  </si>
  <si>
    <t>TAXI NANJING</t>
  </si>
  <si>
    <t>HC&amp;JB Dinner at Train</t>
  </si>
  <si>
    <t>RAILWAY BUREAU</t>
  </si>
  <si>
    <t>Taxi - HC &amp; AF film Mei Yan, head of MTV China (back)</t>
  </si>
  <si>
    <t>Taxi - HC attend WP meetup (back)</t>
  </si>
  <si>
    <t>Taxi - HC lunch with Mrs. Locke</t>
  </si>
  <si>
    <t>2012/9/27</t>
  </si>
  <si>
    <t>2012/9/28</t>
  </si>
  <si>
    <t>Service fee for zhaopin.com</t>
  </si>
  <si>
    <t>ZHILIAN ZHAOPIN BEIJING</t>
  </si>
  <si>
    <t>2012/11/24</t>
  </si>
  <si>
    <t>Landmark Forum - Faye Pu</t>
  </si>
  <si>
    <t>LANDMARK EDUCATION</t>
  </si>
  <si>
    <t>2012/11/22</t>
  </si>
  <si>
    <t>2012/11/23</t>
  </si>
  <si>
    <t>Taxi - Holly Chang travel in DC from Duport Corcle to Airport</t>
  </si>
  <si>
    <t>2012/12/7</t>
  </si>
  <si>
    <t>Translation fee for CMB workshop 2</t>
  </si>
  <si>
    <t>LANGUAGE CONNECTIONS</t>
  </si>
  <si>
    <t>2012/12/10</t>
  </si>
  <si>
    <t>Jul 2012 Net Equity</t>
  </si>
  <si>
    <t>Aug 2012 Net Equity</t>
  </si>
  <si>
    <t>Sept 2012 Net Equity</t>
  </si>
  <si>
    <t>Oct 2012 Net Equity</t>
  </si>
  <si>
    <t>Nov 2012 Net Equity</t>
  </si>
  <si>
    <t>Dec 2012 Net Equity</t>
  </si>
  <si>
    <t>DEC. 31, 2011</t>
  </si>
  <si>
    <t>China Everbright Bank</t>
  </si>
  <si>
    <t>Long Term Liabilities - Loan from founder</t>
  </si>
  <si>
    <t>2007 Net Equity</t>
  </si>
  <si>
    <t>SUPPORT: LEGAL</t>
  </si>
  <si>
    <t>SUPPORT: LEGAL</t>
  </si>
  <si>
    <t>SUPPORT: FINANCE</t>
  </si>
  <si>
    <t>SUPPORT: FINANCE</t>
  </si>
  <si>
    <t>PROGRAM: CMB PHILANTHROPY FOR HEALTH</t>
  </si>
  <si>
    <t>AMERICA AIRLINES</t>
  </si>
  <si>
    <t>Holly Chang Subway in NYC</t>
  </si>
  <si>
    <t>Office supply - coffee*2 toilet paper*20 garbage bag*6</t>
  </si>
  <si>
    <t>YIHAODIAN.COM</t>
  </si>
  <si>
    <t>Car reimbursement Office - Bureau of I&amp;C - Office</t>
  </si>
  <si>
    <t>Taxi - Holly Chang travel in NYC from Fort Washington Ave to Foundation Center</t>
  </si>
  <si>
    <t>Holly Chang Salary Nov. 2012</t>
  </si>
  <si>
    <t>Faye Pu salary Nov. 2012</t>
  </si>
  <si>
    <t>CMB - table top namecard</t>
  </si>
  <si>
    <t>2012/12/27</t>
  </si>
  <si>
    <t>Taxi - Holly Chang from Fort Washington Ave to Henry Tang’s office</t>
  </si>
  <si>
    <t>2012/12/31</t>
  </si>
  <si>
    <t>Holly Chang Salary Dec. 2012</t>
  </si>
  <si>
    <t>Mingzhe Yang Salary Dec. 2012</t>
  </si>
  <si>
    <t>Faye Pu Ruofei Salary Dec. 2012</t>
  </si>
  <si>
    <t>Alyssa Ferrally Salary Dec. 2012</t>
  </si>
  <si>
    <t>ALYSSA FERRALLY BEIJING</t>
  </si>
  <si>
    <t>George Ding Salary Dec. 2012</t>
  </si>
  <si>
    <t>Holly Chang Salary Oct. 2012</t>
  </si>
  <si>
    <t>HONG-LING CHANG</t>
  </si>
  <si>
    <t>Mingzhe Yang Salary Oct. 2012</t>
  </si>
  <si>
    <t>George Ding Salary, October, 2012</t>
  </si>
  <si>
    <t>Alyssa Farrelly Salary, October, 2012</t>
  </si>
  <si>
    <t>2012/10/26</t>
  </si>
  <si>
    <t>Taxi - HC go to airport （Africa）</t>
  </si>
  <si>
    <t>2012/10/29</t>
  </si>
  <si>
    <t>Taxi - YC send materials to Yanglaoshi(Back) for August</t>
  </si>
  <si>
    <t>Taxi - YC send materials to Yanglaoshi for August</t>
  </si>
  <si>
    <t>Receipt Book</t>
  </si>
  <si>
    <t>Repair fee - lock</t>
  </si>
  <si>
    <t>PANGUOCHAO</t>
  </si>
  <si>
    <t>Flights - Zi Zhongyun</t>
  </si>
  <si>
    <t>2012/11/1</t>
  </si>
  <si>
    <t>Flights - Wang Zhenyao</t>
  </si>
  <si>
    <t>Taxi - FP HC from Harvard Square to Airport</t>
  </si>
  <si>
    <t>Toll - from Airport to Harvard, picking up Xu Yongguang &amp; Zi Zhongyun</t>
  </si>
  <si>
    <t>Toll - Airport to Hotel &amp; Hotel to Airport , pick up Wang Zhenyao</t>
  </si>
  <si>
    <t>Lunch - Holly Faye with John Fitzgerald</t>
  </si>
  <si>
    <t>WAGAMAMA</t>
  </si>
  <si>
    <r>
      <t>Payroll Tax - HC &amp; Fp , May</t>
    </r>
    <r>
      <rPr>
        <sz val="9"/>
        <color indexed="8"/>
        <rFont val="Arial"/>
        <family val="2"/>
      </rPr>
      <t>.2012</t>
    </r>
  </si>
  <si>
    <r>
      <t>Payroll Tax - HC &amp; Fp , April</t>
    </r>
    <r>
      <rPr>
        <sz val="9"/>
        <color indexed="8"/>
        <rFont val="Arial"/>
        <family val="2"/>
      </rPr>
      <t>.2012</t>
    </r>
  </si>
  <si>
    <r>
      <t>Payroll Tax - HC &amp; Fp , Mar.</t>
    </r>
    <r>
      <rPr>
        <sz val="9"/>
        <color indexed="8"/>
        <rFont val="Arial"/>
        <family val="2"/>
      </rPr>
      <t>2012</t>
    </r>
  </si>
  <si>
    <r>
      <t>Payroll Tax - HC &amp; Fp , Feb.</t>
    </r>
    <r>
      <rPr>
        <sz val="9"/>
        <color indexed="8"/>
        <rFont val="Arial"/>
        <family val="2"/>
      </rPr>
      <t>2012</t>
    </r>
  </si>
  <si>
    <t>FEES FOR SERVICES (NON-EMPLOYEES) - LEGAL</t>
  </si>
  <si>
    <t xml:space="preserve">2012-01 Exchange rate : 1 USD = 6.3168 RMB </t>
  </si>
  <si>
    <t>2012-02 Exchange rate : 1 USD = 6.3000 RMB</t>
  </si>
  <si>
    <t>DUNCAN HARTE</t>
  </si>
  <si>
    <t>2012-06 Exchange rate : 1 USD = 6.3178 RMB</t>
  </si>
  <si>
    <t>2012-07 Exchange rate : 1 USD = 6.3235 RMB</t>
  </si>
  <si>
    <t>I &amp; C OFFICE BEIJING</t>
  </si>
  <si>
    <t>2012/9/13</t>
  </si>
  <si>
    <t>Office landline fee</t>
  </si>
  <si>
    <t>Printing photos - Holly</t>
  </si>
  <si>
    <t>Taxi - HC &amp; FP meet with Liu Youping</t>
  </si>
  <si>
    <t>Taxi - FP meet with Liu Youping</t>
  </si>
  <si>
    <t>2012/9/14</t>
  </si>
  <si>
    <t>Namecards for HC and AF</t>
  </si>
  <si>
    <t>CMB - Deng Guosheng‘s new paper translation fee</t>
  </si>
  <si>
    <t>Taxi - Team visit Eggplant</t>
  </si>
  <si>
    <t>2012/11/16</t>
  </si>
  <si>
    <t>Project Pengyou Website Development</t>
  </si>
  <si>
    <t>STUART WAN HAINAN</t>
  </si>
  <si>
    <t>Taxi - FP from Airport to Hostel</t>
  </si>
  <si>
    <t>ANOUSH CAB INC</t>
  </si>
  <si>
    <t>Breakfast at Airport Zi Zhongyun, Xu Yongguang, Faye Pu</t>
  </si>
  <si>
    <t>AU BON PAIN</t>
  </si>
  <si>
    <t>Subway in DC - Holly Chang</t>
  </si>
  <si>
    <t>WASH METRORAIL</t>
  </si>
  <si>
    <t>Taxi - Holly Chang travel in DC</t>
  </si>
  <si>
    <t>2012/11/19</t>
  </si>
  <si>
    <t>Faye Pu Salary, September, 2012</t>
  </si>
  <si>
    <t>Mingzhe Yang Salary, September, 2012</t>
  </si>
  <si>
    <t>Holly Chang Salary, September, 2012</t>
  </si>
  <si>
    <t>Taxi - YC get tax machine back</t>
  </si>
  <si>
    <t>Taxi - HC record FF friends for Peter</t>
  </si>
  <si>
    <t>2012/9/26</t>
  </si>
  <si>
    <t>Taxi - HC &amp; AF film Mei Yan, head of MTV China</t>
  </si>
  <si>
    <t>2012/8/5</t>
  </si>
  <si>
    <t>HC, Luggage fee - PPY trip</t>
  </si>
  <si>
    <t>UNITED AIRLINES USA</t>
  </si>
  <si>
    <t>2012/8/6</t>
  </si>
  <si>
    <t>Taxi - YC send materials to Yanglaoshi(Back)</t>
  </si>
  <si>
    <t>2012/8/7</t>
  </si>
  <si>
    <t>2012/9/29</t>
  </si>
  <si>
    <t>Social Insurance - HC,MZ,FP Sept.2012</t>
  </si>
  <si>
    <t>2012/10/1</t>
  </si>
  <si>
    <t>Taxi - Holly Chang travel in San Francisco</t>
  </si>
  <si>
    <t>AMERICAN AIRPORT SHUTTLE</t>
  </si>
  <si>
    <t>2012/11/25</t>
  </si>
  <si>
    <t>Flights - Holly Chang for CMB project</t>
  </si>
  <si>
    <t>2012/11/26</t>
  </si>
  <si>
    <t>Supershuttle Execucars SF - Holly Chang</t>
  </si>
  <si>
    <t>Phone Bill - Holly Chang T-mobile in San Francisco</t>
  </si>
  <si>
    <t>T-MOBILE</t>
  </si>
  <si>
    <t>Luggage allowance - Holly Chang</t>
  </si>
  <si>
    <t>Sim card for george, tips and toll</t>
  </si>
  <si>
    <t>LOCAL MARKET VENDOR CAMBRIDGE</t>
  </si>
  <si>
    <t>2012/12/11</t>
  </si>
  <si>
    <t>House Fund - FP Dec. 2012</t>
  </si>
  <si>
    <t>House Fund - MZ Dec. 2012</t>
  </si>
  <si>
    <t>Holly Change phone bill</t>
  </si>
  <si>
    <t>Water Bill Dec. 2012</t>
  </si>
  <si>
    <t>Water Bill Nov. 2012</t>
  </si>
  <si>
    <t>Subway in Boston</t>
  </si>
  <si>
    <t>MBTA</t>
  </si>
  <si>
    <t>2012/12/12</t>
  </si>
  <si>
    <t>Taxi - FP from Hostel to Harbard</t>
  </si>
  <si>
    <t>2012/11/27</t>
  </si>
  <si>
    <t>Office supply Apple mini Dp to VGA</t>
  </si>
  <si>
    <t>APPLE STORE BEIJING</t>
  </si>
  <si>
    <t>Office Landline Fare 65157574</t>
  </si>
  <si>
    <t>2012/12/17</t>
  </si>
  <si>
    <t>Christmas Hat for Team Photo</t>
  </si>
  <si>
    <t>Neighborhood Cleaning Fee</t>
  </si>
  <si>
    <t>OSIRIS COMMUNICATIONS USA</t>
  </si>
  <si>
    <t>2012/8/27</t>
  </si>
  <si>
    <t>Faye Pu Salary - Aug. 2012</t>
  </si>
  <si>
    <t>George Ding Salary - Aug. 2012</t>
  </si>
  <si>
    <t>Yixi Chen Salary - Aug. 2012</t>
  </si>
  <si>
    <t>YIXICHEN BEIJING</t>
  </si>
  <si>
    <t>Holly Chang Salary - Aug.2012</t>
  </si>
  <si>
    <t>2012/8/28</t>
  </si>
  <si>
    <t>2012/10/19</t>
  </si>
  <si>
    <t>CMB - Zi Zhongyun visa fee for Harvard workshop</t>
  </si>
  <si>
    <t>Daily stipend for Stuart Wan 11252012-12012012</t>
  </si>
  <si>
    <t>2012/10/22</t>
  </si>
  <si>
    <t>Mingzhe Yang Salary Nov. 2012</t>
  </si>
  <si>
    <t>Jonathan Brown Salary Nov. 2012</t>
  </si>
  <si>
    <t>Stuart Wan Salary Nov. 2012</t>
  </si>
  <si>
    <t>Alyssa Farrelly Salary Nov. 2012</t>
  </si>
  <si>
    <t>George Ding Salary Nov. 2012</t>
  </si>
  <si>
    <t>Bus from NYC to Boston</t>
  </si>
  <si>
    <t>BOLT BUS</t>
  </si>
  <si>
    <t>2012/11/30</t>
  </si>
  <si>
    <t>Faye Pu salary Oct. 2012</t>
  </si>
  <si>
    <t>FAYE PU RUOFEI BEIJING</t>
  </si>
  <si>
    <t>Express Fee : deliver documents to HR company</t>
  </si>
  <si>
    <t>HR Service Fee - August</t>
  </si>
  <si>
    <t>Bank fee - Aug. 2012</t>
  </si>
  <si>
    <t>Project Pengyou Development - Project Pengyou</t>
  </si>
  <si>
    <t>Li Fan Writer's Fee</t>
  </si>
  <si>
    <t>2012/8/31</t>
  </si>
  <si>
    <t>Social Security - August</t>
  </si>
  <si>
    <t>Telephone Bill - communication with Vendor</t>
  </si>
  <si>
    <t>2012/9/1</t>
  </si>
  <si>
    <t>2012/9/3</t>
  </si>
  <si>
    <t>Taxi - YC go to Yanglaoshi for pingzhengs of May &amp; June(Back)</t>
  </si>
  <si>
    <t>Taxi - YC go to Yanglaoshi for pingzhengs of May &amp; June</t>
  </si>
  <si>
    <t>2012/7/23</t>
  </si>
  <si>
    <t>Office Rent - September,October,November ( for Project Pengyou , 80% of ￥63550 )</t>
  </si>
  <si>
    <t>Flights - George Ding</t>
  </si>
  <si>
    <t>Orbitz fee</t>
  </si>
  <si>
    <t>2012/11/2</t>
  </si>
  <si>
    <t>2012/11/3</t>
  </si>
  <si>
    <t>Taxi - HC Back Beijing from Africa - Airport - Office</t>
  </si>
  <si>
    <t>2012/11/5</t>
  </si>
  <si>
    <t>Taxi - Holly sim card</t>
  </si>
  <si>
    <t>Social Insurance - HC, MZ, FP Oct.2012</t>
  </si>
  <si>
    <t>2012/11/7</t>
  </si>
  <si>
    <t>Faye Pu visa fee</t>
  </si>
  <si>
    <t>Office Rent (for project pengyou, 80% of ￥66000)</t>
  </si>
  <si>
    <t>LANDLORD BEIJING</t>
  </si>
  <si>
    <t>Office Rent (for management, 20% of ￥66000)</t>
  </si>
  <si>
    <t>2012/12/3</t>
  </si>
  <si>
    <t>Zhang Xiulan Writer's Fee</t>
  </si>
  <si>
    <t>ZHANG XIULAN</t>
  </si>
  <si>
    <t>Ray Yip Writer's Fee</t>
  </si>
  <si>
    <t>Zi Zhongyun Writer's Fee</t>
  </si>
  <si>
    <t>Cellphone fare for HC October. 2012</t>
  </si>
  <si>
    <t>2012/11/9</t>
  </si>
  <si>
    <t>ELECTRICITY COMPANY BEIJING</t>
  </si>
  <si>
    <t>Duncan Harte Reimbursements flights + taxi</t>
  </si>
  <si>
    <t>Li Fan Reimbursements flights + taxi</t>
  </si>
  <si>
    <t>Mark Sidel Writer's Fee + Reimbursements</t>
  </si>
  <si>
    <t>new business license delivery fee</t>
  </si>
  <si>
    <t>Cellphone fare for HC</t>
  </si>
  <si>
    <t>Taxi - YC go to Yanglaoshi for pingzhengs of July</t>
  </si>
  <si>
    <t>Taxi - YC go to Yanglaoshi for pingzhengs of July(back)</t>
  </si>
  <si>
    <t>Taxi - YC go to Everbright Bank</t>
  </si>
  <si>
    <t>Taxi - YC go to Everbright Bank(Back)</t>
  </si>
  <si>
    <t>Daily stipend for Stuart Wan 11102012-11172012+11042012</t>
  </si>
  <si>
    <t>Stuart flight Haikou - Beijing</t>
  </si>
  <si>
    <t>Taxi - Stuart Wan airport to Office</t>
  </si>
  <si>
    <t>2012/9/19</t>
  </si>
  <si>
    <t>2012/9/20</t>
  </si>
  <si>
    <t>Printing photos</t>
  </si>
  <si>
    <t>Taxi - Film Zhang Xin</t>
  </si>
  <si>
    <t>Team building - Dinner</t>
  </si>
  <si>
    <t>HAIDILAO BEIJING</t>
  </si>
  <si>
    <t>2012/11/17</t>
  </si>
  <si>
    <t>Taxi - HC dinner with Chris Cooper</t>
  </si>
  <si>
    <t>Team building - KTV</t>
  </si>
  <si>
    <t>IBIZA CLUB BEIJING</t>
  </si>
  <si>
    <t>2012/11/18</t>
  </si>
  <si>
    <t>Flights - Pamela Rodmon</t>
  </si>
  <si>
    <t>DELTA AIRLINES USA</t>
  </si>
  <si>
    <t>Yixi Chen Salary, September, 2012</t>
  </si>
  <si>
    <t>Express Delivery - send stuff for Yanglaoshi</t>
  </si>
  <si>
    <t>2012/8/3</t>
  </si>
  <si>
    <t>KTV for Interns leaving party(MD &amp; HZ &amp; PL)</t>
  </si>
  <si>
    <t>QIANGUI KTV</t>
  </si>
  <si>
    <t>Social Security</t>
  </si>
  <si>
    <t>Social Security - July</t>
  </si>
  <si>
    <t>Debit note book</t>
  </si>
  <si>
    <t>Taxi - Holly go to Bailey's HappyHour at centro</t>
  </si>
  <si>
    <t>2012/8/4</t>
  </si>
  <si>
    <t>Taxi - Holly lunch with John Fitzgzrald</t>
  </si>
  <si>
    <t>Taxi - Holly meet with Princeton Alumni</t>
  </si>
  <si>
    <t>2012/6/25</t>
  </si>
  <si>
    <t>GD Salary - June 2012</t>
  </si>
  <si>
    <t>YX Salary - June 2012</t>
  </si>
  <si>
    <t>Door repair</t>
  </si>
  <si>
    <t>PAN GUOCHAO BEIJING</t>
  </si>
  <si>
    <t>HR Service Fee for July</t>
  </si>
  <si>
    <t>HR LTD.</t>
  </si>
  <si>
    <t>2012/8/8</t>
  </si>
  <si>
    <t>Disabled Insurance Fund</t>
  </si>
  <si>
    <t>2012/10/8</t>
  </si>
  <si>
    <t>Service fee for HR company September 2012</t>
  </si>
  <si>
    <t>BEIJING FOREIGN INVESTMENT SERVICE CENTER</t>
  </si>
  <si>
    <t>2012/10/9</t>
  </si>
  <si>
    <t>Visa fee - Holly Chang</t>
  </si>
  <si>
    <t>2012/10/10</t>
  </si>
  <si>
    <t>2012/10/11</t>
  </si>
  <si>
    <t>House Fund - MZ, October</t>
  </si>
  <si>
    <t>2012/10/13</t>
  </si>
  <si>
    <t>Faye Pu travel insurace</t>
  </si>
  <si>
    <t>LIAISONSONTINENT TRAVEL MEDICAL INSURANCE</t>
  </si>
  <si>
    <t>Bank of America Wire TRF FEE</t>
  </si>
  <si>
    <t>CMB - translation fee editorial feedback Xu Yongguang</t>
  </si>
  <si>
    <t>2012/10/17</t>
  </si>
  <si>
    <t>Landline fare - 64027671</t>
  </si>
  <si>
    <t>Daily Stipend for Stuart Wan 11182012-11242012</t>
  </si>
  <si>
    <t>Holly Chang subway in NYC</t>
  </si>
  <si>
    <t>Taxi - Holly Chang from Airport NYC</t>
  </si>
  <si>
    <t>2012/11/28</t>
  </si>
  <si>
    <t>HNC - Flight - Holly Chang flight from Boston to DC</t>
  </si>
  <si>
    <t>Office supply - Finance voucher*6 &amp; receipts*5</t>
  </si>
  <si>
    <t>Taxi - Holly go to Tianjin to give talk</t>
  </si>
  <si>
    <t>Taxi - Holly go to Tianjin to give talk( in tianjin taxi)</t>
  </si>
  <si>
    <t>2012/7/6</t>
  </si>
  <si>
    <t>Office Supply - Cleaner , Laoganma , Crystal Sugar</t>
  </si>
  <si>
    <t>ISHUGUO SUPERMARKET</t>
  </si>
  <si>
    <t>Water Supply fee for July</t>
  </si>
  <si>
    <t>US EMBASSY BEIJING</t>
  </si>
  <si>
    <t>CMB - Zi Zhongyun print photo for visa application</t>
  </si>
  <si>
    <t>Car reimbursement Visa agent - Local tax bureau - Office</t>
  </si>
  <si>
    <t>CMB - FAN LI Writer's Fee</t>
  </si>
  <si>
    <t>FAN LI</t>
  </si>
  <si>
    <t>CMB - XU YONGGUANG Writer's Fee</t>
  </si>
  <si>
    <t>2012/10/23</t>
  </si>
  <si>
    <t>Office supply - electric heater</t>
  </si>
  <si>
    <t>Flights - Wang Zhenyao to Chicago</t>
  </si>
  <si>
    <t>Flights - Liu Peilong to the US</t>
  </si>
  <si>
    <t>Flights - Xu Yongguang to the US</t>
  </si>
  <si>
    <t>2012/10/24</t>
  </si>
  <si>
    <t>Taxi - HC&amp;GD film at Beida</t>
  </si>
  <si>
    <t>Taxi - HC&amp;GD film Teach for China</t>
  </si>
  <si>
    <t>2012/10/25</t>
  </si>
  <si>
    <t>2012/7/12</t>
  </si>
  <si>
    <t>Office Supply - beverage for the team ( Orange Juice)</t>
  </si>
  <si>
    <t>Office Cleaning(for yard)</t>
  </si>
  <si>
    <t>SUNJINHUA  BEIJING</t>
  </si>
  <si>
    <t>Taxi - Holly present to APSA kids</t>
  </si>
  <si>
    <t>2012/7/13</t>
  </si>
  <si>
    <t>Express Delivery for HR</t>
  </si>
  <si>
    <t>FEIKANGDA</t>
  </si>
  <si>
    <t>2012/7/14</t>
  </si>
  <si>
    <t>Napkin</t>
  </si>
  <si>
    <t>2012/7/17</t>
  </si>
  <si>
    <t>Office Supply - Toilet paper</t>
  </si>
  <si>
    <t>2012/7/20</t>
  </si>
  <si>
    <t>KTV - Emily leaving party</t>
  </si>
  <si>
    <t>IBIZA KTV</t>
  </si>
  <si>
    <t>Apron for kitchen</t>
  </si>
  <si>
    <t>Milk and coca for Emily party</t>
  </si>
  <si>
    <t>Orange Juice</t>
  </si>
  <si>
    <t>2012/7/24</t>
  </si>
  <si>
    <t>Express Delivery for Disabled insurance fare</t>
  </si>
  <si>
    <t>2012/7/25</t>
  </si>
  <si>
    <t>Office Rent - September,October, November (for management , 20% of ￥63550)</t>
  </si>
  <si>
    <t>Office Rent - September, October, November (roof repair, deducted from rent)</t>
  </si>
  <si>
    <t>2012/9/4</t>
  </si>
  <si>
    <t>Taxi - YC go to the Local Bureau</t>
  </si>
  <si>
    <t>Social Insurance - HC, FP &amp; MZ, August</t>
  </si>
  <si>
    <t>2012/9/6</t>
  </si>
  <si>
    <t>Car reimbursement Office - Country tax bureau - Office</t>
  </si>
  <si>
    <t>Taxi - Team Embassy election event</t>
  </si>
  <si>
    <t>2012/11/8</t>
  </si>
  <si>
    <t>Taxi - HC &amp; AF meet with Danny Levinson</t>
  </si>
  <si>
    <t>House Fund - MZ (Sep.)</t>
  </si>
  <si>
    <t>House Fund - FP, October</t>
  </si>
  <si>
    <t>2012/9/12</t>
  </si>
  <si>
    <t>Daily stipend for Stuart Wan 05112012-09112012</t>
  </si>
  <si>
    <t>Deli time clock</t>
  </si>
  <si>
    <t>2012/11/12</t>
  </si>
  <si>
    <t>HR company service fee - October</t>
  </si>
  <si>
    <t>2012/11/13</t>
  </si>
  <si>
    <t>House Fund - MZ, November</t>
  </si>
  <si>
    <t>Taxi - HC/GD film Professsor Zhao</t>
  </si>
  <si>
    <t>2012/11/14</t>
  </si>
  <si>
    <t>CA certificate update fee for Internal revenue service &amp; Local tax bureau</t>
  </si>
  <si>
    <t>Taxi - YC send materials to Yanglaoshi(back)</t>
  </si>
  <si>
    <t>Taxi - YC send materials to Yanglaoshi</t>
  </si>
  <si>
    <t>2012/6/17</t>
  </si>
  <si>
    <t>ZHONGLIANG CHUAGNSI CO. LTD.</t>
  </si>
  <si>
    <t>2012/7/30</t>
  </si>
  <si>
    <t>Office Supply - Coffee</t>
  </si>
  <si>
    <t>Taxi - YC send tax machine to service station (back)</t>
  </si>
  <si>
    <t>Taxi - HC meet with Ford Foundation</t>
  </si>
  <si>
    <t>Repay housefund for Zhao Hong (2011.10 - 2012.6)</t>
  </si>
  <si>
    <t>2012/7/31</t>
  </si>
  <si>
    <t>Drinking water - 20 bottles</t>
  </si>
  <si>
    <t>WATER COMPANY</t>
  </si>
  <si>
    <t>Office supply - beverage</t>
  </si>
  <si>
    <t>Fix fee for tax machine</t>
  </si>
  <si>
    <t>SERVICE STATION</t>
  </si>
  <si>
    <t>2012/9/24</t>
  </si>
  <si>
    <t>Printing company license</t>
  </si>
  <si>
    <t>2012/9/25</t>
  </si>
  <si>
    <t>Alyssa Farrelly Salary, September, 2012</t>
  </si>
  <si>
    <t>George Ding Salary, September, 2012</t>
  </si>
  <si>
    <t>BEIJING AIKAIDI TECHONOLOGY DEVELOPMENT CO.LTD.</t>
  </si>
  <si>
    <t>Tablecloth</t>
  </si>
  <si>
    <t>HONG XING  FABRIC CO.LTD.</t>
  </si>
  <si>
    <t>Taxi - Holly dinner with Kaiser and James</t>
  </si>
  <si>
    <t>2012/6/21</t>
  </si>
  <si>
    <t>Holly dinner with Kaiser and James</t>
  </si>
  <si>
    <t>BEIJING ANLISHENG DINING MANAGEMENT COMPANY</t>
  </si>
  <si>
    <t>Printing - A3 siguage</t>
  </si>
  <si>
    <t>2012/6/22</t>
  </si>
  <si>
    <t>2012/6/24</t>
  </si>
  <si>
    <t>Taxi - HC MEET WITH MARK SIDEL</t>
  </si>
  <si>
    <t>CMB - Mark Sidel Writer's Fee , Flight , Taxi</t>
  </si>
  <si>
    <t>MARK SIDEL</t>
  </si>
  <si>
    <t>2012/5/10</t>
  </si>
  <si>
    <t>Taxi - Holly go to Ford Foundation</t>
  </si>
  <si>
    <t>HC Salary - June 2012</t>
  </si>
  <si>
    <t>2012/8/9</t>
  </si>
  <si>
    <t>Golden Bridges Wi - Fi for July</t>
  </si>
  <si>
    <t>Water supplies for August</t>
  </si>
  <si>
    <t>2012/8/10</t>
  </si>
  <si>
    <t>Gluewater</t>
  </si>
  <si>
    <t>2012/8/11</t>
  </si>
  <si>
    <t>House Fund - MZ (August)</t>
  </si>
  <si>
    <t>HC Cellphone Fare (August)</t>
  </si>
  <si>
    <t>UNICOM BEIJING</t>
  </si>
  <si>
    <t>House Fund - Faye (August)</t>
  </si>
  <si>
    <t>2012/8/14</t>
  </si>
  <si>
    <t>Express Fee : send 990 Forms</t>
  </si>
  <si>
    <t>Office landline fare September</t>
  </si>
  <si>
    <t>2012/10/16</t>
  </si>
  <si>
    <t>Cellphone fare for HC September</t>
  </si>
  <si>
    <t>CFCA certification service</t>
  </si>
  <si>
    <t>CMB - Cheng Jianpeng writer's fee</t>
  </si>
  <si>
    <t>Car Rental - Holly Chang pick up Xu Yongguang</t>
  </si>
  <si>
    <t>ALAMO RENT-A-CAR USA</t>
  </si>
  <si>
    <t>2012/8/22</t>
  </si>
  <si>
    <t>Water bill October 2012</t>
  </si>
  <si>
    <t>BEIJING WATER SUPPLY</t>
  </si>
  <si>
    <t>Car reimbursement Office - Local tax bureau - Office</t>
  </si>
  <si>
    <t>2012/10/18</t>
  </si>
  <si>
    <t>Office supply -print namecard fee</t>
  </si>
  <si>
    <t>CMB - translate fee for Deng Guosheng‘s feedback</t>
  </si>
  <si>
    <t>2012/5/22</t>
  </si>
  <si>
    <t>Door Holder - Magnet</t>
  </si>
  <si>
    <t>BEIJING FAMOUS BRAND FASHION SHOP</t>
  </si>
  <si>
    <t>2012/5/24</t>
  </si>
  <si>
    <t>FP telephone bill - communication with Vendor</t>
  </si>
  <si>
    <t>2012/5/25</t>
  </si>
  <si>
    <t>Mop</t>
  </si>
  <si>
    <t>Water Supply fee for April</t>
  </si>
  <si>
    <t>Water Supply fee for May</t>
  </si>
  <si>
    <t>Office Supply - soap, mosquito eradication</t>
  </si>
  <si>
    <t>2012/8/29</t>
  </si>
  <si>
    <t>CMB - DENG GUOSHENG Writer's Fee</t>
  </si>
  <si>
    <t>DENG GUOSHENG</t>
  </si>
  <si>
    <t>Book for CMB paper research</t>
  </si>
  <si>
    <t>XU YONGGUANG</t>
  </si>
  <si>
    <t>CMB - WANG ZHENYAO Writer's Fee</t>
  </si>
  <si>
    <t>WANG ZHENYAO</t>
  </si>
  <si>
    <t>2012/8/30</t>
  </si>
  <si>
    <t>Yilabao for Evan Qsnos Event</t>
  </si>
  <si>
    <t>BEIJING WENTONG LIDA BUSINESS CENTER</t>
  </si>
  <si>
    <t>2012/7/10</t>
  </si>
  <si>
    <t>2012/7/11</t>
  </si>
  <si>
    <t>Office Supply - beverage for the team ( Coca)</t>
  </si>
  <si>
    <t>Translation fee - He Yuan - MAY</t>
  </si>
  <si>
    <t>2012/5/31</t>
  </si>
  <si>
    <t>Staff seal for Faye</t>
  </si>
  <si>
    <t>Office Rent - June,July,August( for project pengyou, 80% of ￥66000)</t>
  </si>
  <si>
    <t>Door Repair</t>
  </si>
  <si>
    <t>Office Rent - June,July,August(for management, 20% of ￥66000)</t>
  </si>
  <si>
    <t>Social Security - Faye - May</t>
  </si>
  <si>
    <t>2012/6/1</t>
  </si>
  <si>
    <t>Food - Emily leaving party</t>
  </si>
  <si>
    <t>WUMEI SUPERMARKET</t>
  </si>
  <si>
    <t>Taxi - HC DINNER WITH KARLA SIMON</t>
  </si>
  <si>
    <t>2012/4/20</t>
  </si>
  <si>
    <t>Liquid Soap</t>
  </si>
  <si>
    <t>Wine glasses ,Umbrella, Tissues, Towel for 0424event</t>
  </si>
  <si>
    <t>Taxi - Holly lunch with Liz Haenle at Central Park</t>
  </si>
  <si>
    <t>FP Salary - July 2012</t>
  </si>
  <si>
    <t>YX Salary - July 2012</t>
  </si>
  <si>
    <t>HC Salary - July 2012</t>
  </si>
  <si>
    <t>GD Salary - July 2012</t>
  </si>
  <si>
    <t>Repay four insurances for Zhaohong(2011.9 - 2012.6)</t>
  </si>
  <si>
    <t>HR contract</t>
  </si>
  <si>
    <t>BEIJING FOREIGN FOREIGN MERCHANT INVESTMENT COMPANY SERVICE CENTER</t>
  </si>
  <si>
    <t>2012/6/5</t>
  </si>
  <si>
    <t>Golden Bridges Wi - Fi for August</t>
  </si>
  <si>
    <t>Office cleaning</t>
  </si>
  <si>
    <t>2012/9/11</t>
  </si>
  <si>
    <t>Water supplies - September, 2012</t>
  </si>
  <si>
    <t>House Fund - FP(Sep.)</t>
  </si>
  <si>
    <t>Reimbursement for YMZ - Go to Fesco,pick up table cloths,buy projector(06202012)</t>
  </si>
  <si>
    <t>YANG MINGZHE BEIJING</t>
  </si>
  <si>
    <t>Taxi - YC go to the Industrial and Commercial Bureau</t>
  </si>
  <si>
    <t>Taxi - YC go to the Industrial and Commercial Bureau (back)</t>
  </si>
  <si>
    <t>House Fund - FP, November</t>
  </si>
  <si>
    <t>Office supply - milk</t>
  </si>
  <si>
    <t>Taxi - Holly go to Mona Locke event</t>
  </si>
  <si>
    <t>2012/6/14</t>
  </si>
  <si>
    <t>GD Salary - Apr. 2012</t>
  </si>
  <si>
    <t>Aining Salary - Apr. 2012</t>
  </si>
  <si>
    <t>2012/4/26</t>
  </si>
  <si>
    <t>Taxi -HC DAN REDFORD ALL ALUMNI PARTY</t>
  </si>
  <si>
    <t>2012/4/27</t>
  </si>
  <si>
    <t>Tent Signs</t>
  </si>
  <si>
    <t>2012/5/1</t>
  </si>
  <si>
    <t>Print - Agenda Package(100K event)</t>
  </si>
  <si>
    <t>BEIJING WEN TONG LI DA BUSINESS CENTER</t>
  </si>
  <si>
    <t>Repay housefund for Faye (2011.10 - 2012.6)</t>
  </si>
  <si>
    <t>House Fund June for Faye . June 2012</t>
  </si>
  <si>
    <t>House Fund June for MZ . June 2012</t>
  </si>
  <si>
    <t>Beverage for project pengyou brainstorming</t>
  </si>
  <si>
    <t>Express Delivery - Yanglaoshi's stuff for June</t>
  </si>
  <si>
    <t>2012/8/1</t>
  </si>
  <si>
    <t>BEIJING CHUANGLIAN XINGYE BUSINESS CO.LTD.</t>
  </si>
  <si>
    <t>Elegant themes wordpress themes</t>
  </si>
  <si>
    <t>ELEGANT THEMES</t>
  </si>
  <si>
    <t>Office supply - toilet paper &amp; soap</t>
  </si>
  <si>
    <t>BEIJING SINCERE CONSULTING CO</t>
  </si>
  <si>
    <t>2012/5/4</t>
  </si>
  <si>
    <t>Taxi - HC CPE CEREMONY</t>
  </si>
  <si>
    <t>Taxi - HC CPE RECEPTION AT US EMBASSY</t>
  </si>
  <si>
    <t>2012/5/6</t>
  </si>
  <si>
    <t>Taxi - HC CYCAN MEETING</t>
  </si>
  <si>
    <t>2012/5/7</t>
  </si>
  <si>
    <t>BEIJING MING ZE WEI YE  LABOUR SERVICE CENTER</t>
  </si>
  <si>
    <t>Social Security - Faye - April</t>
  </si>
  <si>
    <t>Taxi - HC ATTEND US - CHINA MERIDIEN RECEPTION</t>
  </si>
  <si>
    <t>2012/5/9</t>
  </si>
  <si>
    <t>Golden Bridges Wi - Fi for April</t>
  </si>
  <si>
    <t>Office Rent</t>
  </si>
  <si>
    <t>ZHAOXIAOHUI BEIJING</t>
  </si>
  <si>
    <t>CMB - Marion Fremont - Smith Flight</t>
  </si>
  <si>
    <t>MARION FREMONT</t>
  </si>
  <si>
    <t>2012/3/7</t>
  </si>
  <si>
    <t>Taxi - HC GO TO NARADA FOUNDATION</t>
  </si>
  <si>
    <t>2012/5/11</t>
  </si>
  <si>
    <t>Coffee</t>
  </si>
  <si>
    <t>FP Salary - June 2012</t>
  </si>
  <si>
    <t>2012/6/26</t>
  </si>
  <si>
    <t>Modem ( TP - link TD -8620 T)</t>
  </si>
  <si>
    <t>JINGDONG BEIJING CO.LTD.</t>
  </si>
  <si>
    <t>BEIJING SHI JI ZHUO YUE INFORMATION TECHNOLOGY CO. LTD.</t>
  </si>
  <si>
    <t>2012/5/15</t>
  </si>
  <si>
    <t>Taxi - HC C100 AWARD DINNER</t>
  </si>
  <si>
    <t>Taxi - HC MENTORING SESSION</t>
  </si>
  <si>
    <t>2012/5/16</t>
  </si>
  <si>
    <t>Printing 990 Form</t>
  </si>
  <si>
    <t>STAPLES</t>
  </si>
  <si>
    <t>2012/8/17</t>
  </si>
  <si>
    <t>2012/6/28</t>
  </si>
  <si>
    <t>2012/6/29</t>
  </si>
  <si>
    <t>Vinegar</t>
  </si>
  <si>
    <t>ZHONGLIANG BEIJING CO. LTD.</t>
  </si>
  <si>
    <t>Social Security - Faye - June</t>
  </si>
  <si>
    <t>Taxi - Holly meet with John Fitzgerald Ford Foundation</t>
  </si>
  <si>
    <t>HC, Health Insurance</t>
  </si>
  <si>
    <t>He Yuan Translation Fee for May &amp; June</t>
  </si>
  <si>
    <t>HEYUAN BEIJING</t>
  </si>
  <si>
    <t>Toll</t>
  </si>
  <si>
    <t>MASSACHUSETTS TURNPIKE</t>
  </si>
  <si>
    <t>2012/8/23</t>
  </si>
  <si>
    <t>2012/8/25</t>
  </si>
  <si>
    <t>Great Green Initiative Website Address</t>
  </si>
  <si>
    <t>Taxi - HC LUNCH WITH JASON MISIUM - SOPHOS ACADEMIC</t>
  </si>
  <si>
    <t>2012/7/5</t>
  </si>
  <si>
    <t>FP Salary - Mar. 2012</t>
  </si>
  <si>
    <t>2012/3/27</t>
  </si>
  <si>
    <t>CMB - Paula Johnson Flight</t>
  </si>
  <si>
    <t>2012/3/28</t>
  </si>
  <si>
    <t>Pins (for the photo wall)</t>
  </si>
  <si>
    <t>2012/3/29</t>
  </si>
  <si>
    <t>Shelf (for office)</t>
  </si>
  <si>
    <t>2012/3/30</t>
  </si>
  <si>
    <t>Armband (TEAM PENGYOU)</t>
  </si>
  <si>
    <t>CA Certification</t>
  </si>
  <si>
    <t>Golden Bridges Wi - Fi for June</t>
  </si>
  <si>
    <t>2012/7/9</t>
  </si>
  <si>
    <t>Computer</t>
  </si>
  <si>
    <t>BEIJING XINCHENG DONGFANG CO. LTD.</t>
  </si>
  <si>
    <t>Mosquito Killer</t>
  </si>
  <si>
    <t>BEIJING SHIJI JINGCHENG CO. LTD.</t>
  </si>
  <si>
    <t>YIXI CHEN BEIJING</t>
  </si>
  <si>
    <t>Aining Mi Salary - May 2012</t>
  </si>
  <si>
    <t>ZHUOYUE WANG</t>
  </si>
  <si>
    <t>GD Salary - May 2012</t>
  </si>
  <si>
    <t>2012/5/28</t>
  </si>
  <si>
    <t>Mosquito killer</t>
  </si>
  <si>
    <t>WOMAI.COM</t>
  </si>
  <si>
    <t>2012/5/30</t>
  </si>
  <si>
    <t>Financial staff seal for Yixi</t>
  </si>
  <si>
    <t>Vacuum</t>
  </si>
  <si>
    <t>BEIJING RIHENG BUSINESS CO. LTD.</t>
  </si>
  <si>
    <t>Office Internet - GB</t>
  </si>
  <si>
    <t>2012/4/13</t>
  </si>
  <si>
    <t>2012/4/14</t>
  </si>
  <si>
    <t>Taxi - HC LATE AT OFFICE</t>
  </si>
  <si>
    <t>2012/4/16</t>
  </si>
  <si>
    <t>Web Maintanance</t>
  </si>
  <si>
    <t>VIIVLABS</t>
  </si>
  <si>
    <t>PPY Web Development - 30% for May Launch</t>
  </si>
  <si>
    <t>2012/4/17</t>
  </si>
  <si>
    <t>Express Delivery (Xiaowan Contract)</t>
  </si>
  <si>
    <t>Office Cleaning - for 0424 event</t>
  </si>
  <si>
    <t>Taxi - FP late @ office</t>
  </si>
  <si>
    <t>BEIJING TAXI</t>
  </si>
  <si>
    <t>2012/4/19</t>
  </si>
  <si>
    <t>Plants</t>
  </si>
  <si>
    <t>51MHW.CN</t>
  </si>
  <si>
    <t>2012/2/22</t>
  </si>
  <si>
    <t>CMB - David Faure Flight</t>
  </si>
  <si>
    <t>2012/2/23</t>
  </si>
  <si>
    <t>CHINA MOBILE BEIJING</t>
  </si>
  <si>
    <t>HOUSE FUND CENTER BEIJING</t>
  </si>
  <si>
    <t>TIANYI MARKET</t>
  </si>
  <si>
    <t>Pillows for 0424event</t>
  </si>
  <si>
    <t>CMB - Li Fan Writer's Fee and Flight</t>
  </si>
  <si>
    <t>2012/6/3</t>
  </si>
  <si>
    <t>Taxi -Holly go to Yale luncheon with Jim Scutto</t>
  </si>
  <si>
    <t>2012/6/4</t>
  </si>
  <si>
    <t>ZHU JINFANG BEIJING</t>
  </si>
  <si>
    <t>Express Delivery - for Iphone Case</t>
  </si>
  <si>
    <t>2012/4/21</t>
  </si>
  <si>
    <t>Mirror - for Renmindahuitang</t>
  </si>
  <si>
    <t>Plates for 0424event</t>
  </si>
  <si>
    <t>2012/4/23</t>
  </si>
  <si>
    <t>Golden Bridges Wi - Fi for May</t>
  </si>
  <si>
    <t>Taxi - Holly go to Pinotage for meeting</t>
  </si>
  <si>
    <t>Taxi - Holly go to Pinotage for meeting with WAB alumni(back)</t>
  </si>
  <si>
    <t>2012/6/6</t>
  </si>
  <si>
    <t>Office supplies - 84 sanitizer, face tissues, trash bag</t>
  </si>
  <si>
    <t>Reimbursement for YMZ - Dangan,housefund(07032012)</t>
  </si>
  <si>
    <t>Reimbursement for YMZ - Buy computer(07042012)</t>
  </si>
  <si>
    <t>Reimbursement for YMZ - Shebao Stuff(07102012)</t>
  </si>
  <si>
    <t>Taxi - YC send tax machine for updating</t>
  </si>
  <si>
    <t>Doornob</t>
  </si>
  <si>
    <t>HAO TIAN GONGYIPIN CO. LTD.</t>
  </si>
  <si>
    <t>2012/7/27</t>
  </si>
  <si>
    <t>CMB - Writer's fee , flight , taxi(KC)</t>
  </si>
  <si>
    <t>KOMATRA CHUENGSATIANSUP</t>
  </si>
  <si>
    <t>CMB - BNU1 Co - hosting Fee</t>
  </si>
  <si>
    <t>2012/2/27</t>
  </si>
  <si>
    <t>Toothpick</t>
  </si>
  <si>
    <t>cups &amp; plates</t>
  </si>
  <si>
    <t>translation fee - He Yuan</t>
  </si>
  <si>
    <t>Translation equipment - CMB conference</t>
  </si>
  <si>
    <t>2012/5/2</t>
  </si>
  <si>
    <t>Taxi - Holly Beijing Foodies at Qmex</t>
  </si>
  <si>
    <t>2012/6/18</t>
  </si>
  <si>
    <t>2012/6/19</t>
  </si>
  <si>
    <t>Pizza for project pengyou brainstorming</t>
  </si>
  <si>
    <t>GUANG HO!</t>
  </si>
  <si>
    <t>2012/6/20</t>
  </si>
  <si>
    <t>Taxi - GD to pick up Zi Zhongyun</t>
  </si>
  <si>
    <t>Fruits</t>
  </si>
  <si>
    <t>Wine</t>
  </si>
  <si>
    <t>FENG YUPING BEIJING</t>
  </si>
  <si>
    <t>Projector</t>
  </si>
  <si>
    <t>Taxi - HC ROUNDTABLE WITH CAROLA</t>
  </si>
  <si>
    <t>2012/5/3</t>
  </si>
  <si>
    <t>Taxi - HC CPE WORKING MEETING</t>
  </si>
  <si>
    <t>Taxi - HC MEET WITH JOHN FITZGERALD</t>
  </si>
  <si>
    <t>Accounting Service Fees</t>
  </si>
  <si>
    <t>Vegetable (dips)</t>
  </si>
  <si>
    <t>HC Salary - Feb. 2012</t>
  </si>
  <si>
    <t>FP Salary - Feb. 2012</t>
  </si>
  <si>
    <t>Emily - Salary Feb. 2012</t>
  </si>
  <si>
    <t>EMILYJIANG BEIJING</t>
  </si>
  <si>
    <t>2012/2/28</t>
  </si>
  <si>
    <t>CMB - Wang Zhenyao Writer's Fee</t>
  </si>
  <si>
    <t>WANG ZHENYAO BEIJING</t>
  </si>
  <si>
    <t>2012/2/29</t>
  </si>
  <si>
    <t>CMB - Darwin Stapleton Taxi</t>
  </si>
  <si>
    <t>TAXI BOSTON</t>
  </si>
  <si>
    <t>CMB - Vivian Lin Flight</t>
  </si>
  <si>
    <t>2012/3/1</t>
  </si>
  <si>
    <t>Water heater maintainance</t>
  </si>
  <si>
    <t>2012/3/2</t>
  </si>
  <si>
    <t>Electric fee</t>
  </si>
  <si>
    <t>BEIJING ELECTRIC COMPANY</t>
  </si>
  <si>
    <t>2012/1/8</t>
  </si>
  <si>
    <t>TRAVEL:  ACCOMMODATIONS</t>
  </si>
  <si>
    <t>17b</t>
  </si>
  <si>
    <t>TRAVEL: FLIGHTS</t>
  </si>
  <si>
    <t>2012/3/12</t>
  </si>
  <si>
    <t>Taxi - HC to MIT EmTech Conference</t>
  </si>
  <si>
    <t>2012/1/9</t>
  </si>
  <si>
    <t>Office Cleaning</t>
  </si>
  <si>
    <t>2012/5/14</t>
  </si>
  <si>
    <t>Hard Disk Drive 3T</t>
  </si>
  <si>
    <t>Taxi - Zhangye to CMB Conference</t>
  </si>
  <si>
    <t>GD Salary - Feb. 2012</t>
  </si>
  <si>
    <t>BEIJING TAX BUREAU</t>
  </si>
  <si>
    <t>2012/3/15</t>
  </si>
  <si>
    <t>Dinner - PPY developer meeting</t>
  </si>
  <si>
    <t>2012/3/16</t>
  </si>
  <si>
    <t>Server for Project Pengyou</t>
  </si>
  <si>
    <t>Agency fee for I&amp;C Annual Audit Check</t>
  </si>
  <si>
    <t>WANGXIA BEIJING</t>
  </si>
  <si>
    <t xml:space="preserve"> I&amp;C Annual Audit Check fees</t>
  </si>
  <si>
    <t>Service fee for the financial report adjustment</t>
  </si>
  <si>
    <t>Office Landline Fee - Office</t>
  </si>
  <si>
    <t>Bank fee for transfer money to Wangxia</t>
  </si>
  <si>
    <t>WILLIAM RUSSELL LTD</t>
  </si>
  <si>
    <t>2012/7/1</t>
  </si>
  <si>
    <t>2012/7/2</t>
  </si>
  <si>
    <t>Taxi - YC send pingzhengs of June to Yanglaoshi ( back)</t>
  </si>
  <si>
    <t>Rent Car drive to Harvard</t>
  </si>
  <si>
    <t>DOLLAR RENT A CAR LOGA EAST BOSTON</t>
  </si>
  <si>
    <t>2012/8/26</t>
  </si>
  <si>
    <t>YUN NAN PROVINCE YUNWU QINGLIANG BUSINESS CO. LTD.</t>
  </si>
  <si>
    <t>landline fee (Jan.)</t>
  </si>
  <si>
    <t>Taxi - HC/FP meet w/ Danny</t>
  </si>
  <si>
    <t>2012/2/1</t>
  </si>
  <si>
    <t>Social Security - Faye - Jan, 2012</t>
  </si>
  <si>
    <t>2012/2/2</t>
  </si>
  <si>
    <t>Taxi - HC lunch w John F</t>
  </si>
  <si>
    <t>2012/2/3</t>
  </si>
  <si>
    <t>Taxi - HC/Faye go to Temple Theatre</t>
  </si>
  <si>
    <t>2012/4/4</t>
  </si>
  <si>
    <t>Swing</t>
  </si>
  <si>
    <t>2012/4/1</t>
  </si>
  <si>
    <t>2012/4/3</t>
  </si>
  <si>
    <t>Express Delivery - Stuart Contract</t>
  </si>
  <si>
    <t>HC Salary - May 2012</t>
  </si>
  <si>
    <t>EJ Salary - May 2012</t>
  </si>
  <si>
    <t>FP Salary - May 2012</t>
  </si>
  <si>
    <t>YX Salary - May 2012</t>
  </si>
  <si>
    <t>2012/2/7</t>
  </si>
  <si>
    <t>Taxi - HC/FP meeting at BNUI</t>
  </si>
  <si>
    <t>AINING MI BEIJING</t>
  </si>
  <si>
    <t>Office Landline Fee - Pamir</t>
  </si>
  <si>
    <t>Office Landline Fee - office</t>
  </si>
  <si>
    <t>2012/4/12</t>
  </si>
  <si>
    <t>Translation Fee - Heyuan</t>
  </si>
  <si>
    <t>Watter Supply Fee</t>
  </si>
  <si>
    <t>BEIJING WATERWORKS GROUP</t>
  </si>
  <si>
    <t>Golden Bridges Wi - Fi</t>
  </si>
  <si>
    <t>2012/2/10</t>
  </si>
  <si>
    <t>Taxi - HC meet w Mona Locke</t>
  </si>
  <si>
    <t>2012/2/11</t>
  </si>
  <si>
    <t>Taxi - HC meet w/ Viki</t>
  </si>
  <si>
    <t>Project Pengyou Domain (Godaddy.com)</t>
  </si>
  <si>
    <t>GODADDY.COM</t>
  </si>
  <si>
    <t>2012/2/14</t>
  </si>
  <si>
    <t>2012/2/15</t>
  </si>
  <si>
    <t>2012/2/16</t>
  </si>
  <si>
    <t>Taxi - HC meet w John F</t>
  </si>
  <si>
    <t>2012/2/17</t>
  </si>
  <si>
    <t>Taxi - HC/FP go to CMB</t>
  </si>
  <si>
    <t>2012/2/21</t>
  </si>
  <si>
    <t>Web development</t>
  </si>
  <si>
    <t>VIIVLABS (HAINAN)</t>
  </si>
  <si>
    <t>GEORGE DING BEIJING</t>
  </si>
  <si>
    <t>GB CHUANGSI CONSLTING</t>
  </si>
  <si>
    <t>FAYE PU BEIJING</t>
  </si>
  <si>
    <t>EXPENSE TYPE</t>
  </si>
  <si>
    <t>PAYMENT TO AFFILIATES</t>
  </si>
  <si>
    <t>CHINA UNICOM</t>
  </si>
  <si>
    <t>MTA NYC TRANSIT</t>
  </si>
  <si>
    <t>LOCAL TAX BUREAU BEIJING</t>
  </si>
  <si>
    <t>LI FAN</t>
  </si>
  <si>
    <t>CMB - Cheng Jianpeng Writer's Fee</t>
  </si>
  <si>
    <t>CHENG JIANPENG BEIJING</t>
  </si>
  <si>
    <t>CMB - Ray Yip Writer's Fee</t>
  </si>
  <si>
    <t>RAY YIP</t>
  </si>
  <si>
    <t>CMB - Caroline Reeves Writer's Fee , Flight</t>
  </si>
  <si>
    <t>CAROLINE REEVES</t>
  </si>
  <si>
    <t>CMB - Joan Kaufman Writer's Fee , Flight , Taxi</t>
  </si>
  <si>
    <t>Printing - PVC Signage for 0424event</t>
  </si>
  <si>
    <t>Printing - photos for 0424event</t>
  </si>
  <si>
    <t>2012/4/24</t>
  </si>
  <si>
    <t>Printing - Yilabao for 0424event</t>
  </si>
  <si>
    <t>Catering</t>
  </si>
  <si>
    <t>PINOTAGE</t>
  </si>
  <si>
    <t>Printing - Name Cards for 0424event</t>
  </si>
  <si>
    <t>Drinks for 0424event</t>
  </si>
  <si>
    <t>Taxi - GD to Sim Video</t>
  </si>
  <si>
    <t>Taxi - Holly/Faye go to American Center</t>
  </si>
  <si>
    <t>Reimbursement for YMZ - Shebao Stuff(07252012)</t>
  </si>
  <si>
    <t>Repay four insurances for Faye(2011.9 - 2012.6)</t>
  </si>
  <si>
    <t>Overdue fine for four insurances</t>
  </si>
  <si>
    <t>2012/7/26</t>
  </si>
  <si>
    <t>BEIJINGJINGSHI  HOTEL</t>
  </si>
  <si>
    <t>3 days unpaid</t>
  </si>
  <si>
    <t>Stuart Wan</t>
  </si>
  <si>
    <t>Jonathan Brown</t>
  </si>
  <si>
    <t>Macy Ma</t>
  </si>
  <si>
    <t>Zhao Peng</t>
  </si>
  <si>
    <t>Full-time starting Jan. 17</t>
  </si>
  <si>
    <t>Salary</t>
  </si>
  <si>
    <t>Total</t>
  </si>
  <si>
    <t>Percentage</t>
  </si>
  <si>
    <t>UNITRANS BEIJING</t>
  </si>
  <si>
    <t>Taxi - FJ/EJ Ford Foundation to office</t>
  </si>
  <si>
    <t>Taxi - EJ take meeting materials to Ford Foundation</t>
  </si>
  <si>
    <t>Battery - May 2 Roundtable - Recorder</t>
  </si>
  <si>
    <t>BEIJING PING AN DA TONG CLEANING CO. LTD</t>
  </si>
  <si>
    <t>Stuart Wan Salary Dec. 2012</t>
  </si>
  <si>
    <t>Bank fee - BOC</t>
  </si>
  <si>
    <t>BANK OF CHINA</t>
  </si>
  <si>
    <t xml:space="preserve">Cash Flow Report </t>
  </si>
  <si>
    <t>2012 Jan.</t>
  </si>
  <si>
    <t>2012 Feb.</t>
  </si>
  <si>
    <t>SUMMERGATE.CO.LTD.</t>
  </si>
  <si>
    <t>Stationary &amp; Tropy</t>
  </si>
  <si>
    <t>Soft drinks</t>
  </si>
  <si>
    <t>Org Dinner</t>
  </si>
  <si>
    <t>JINGSHI HOTEL</t>
  </si>
  <si>
    <t>OTHER： MEALS &amp; ENTERTAINMENT</t>
  </si>
  <si>
    <t>24th Dinner</t>
  </si>
  <si>
    <t>Lunch</t>
  </si>
  <si>
    <t>2012 SEPT.</t>
  </si>
  <si>
    <t>2012 OCT.</t>
  </si>
  <si>
    <t>2012 NOV.</t>
  </si>
  <si>
    <t>2012 DEC.</t>
  </si>
  <si>
    <t>*Exchange rate</t>
  </si>
  <si>
    <t>2012/1/1</t>
  </si>
  <si>
    <t>Taxi - HC late @ office</t>
  </si>
  <si>
    <t>2012/1/3</t>
  </si>
  <si>
    <t>Taxi - HC/LK one-on-one meeting</t>
  </si>
  <si>
    <t>2012/1/5</t>
  </si>
  <si>
    <t>Taxi - HC / FP visit Temple Theater</t>
  </si>
  <si>
    <t>Social Security - Faye - Dec, 2011</t>
  </si>
  <si>
    <t>SOCIAL SECURITIES BUREAU</t>
  </si>
  <si>
    <t>2012/1/6</t>
  </si>
  <si>
    <t>EXPENSES</t>
  </si>
  <si>
    <t>GRANTS TO GOVERNMENT ORGANIZATIONS IN US</t>
  </si>
  <si>
    <t>GRANTS TO INDIVIDUALS IN US</t>
  </si>
  <si>
    <t>GRANTS TO GOVERNMENT, ORGS AND INDIVIDUALS OUTSIDE US</t>
  </si>
  <si>
    <t>MEMBER BENEFITS</t>
  </si>
  <si>
    <t>17c</t>
  </si>
  <si>
    <t>HUTONG COMMITTEE</t>
  </si>
  <si>
    <t>2012/1/10</t>
  </si>
  <si>
    <t>HC Cellphone Fare</t>
  </si>
  <si>
    <t>Taxi - HC lunch w Yusheng</t>
  </si>
  <si>
    <t>2012/1/11</t>
  </si>
  <si>
    <t>Cloth rack</t>
  </si>
  <si>
    <t>Powered drill （Fapiao as office expenses）</t>
  </si>
  <si>
    <t>Cake for Dustin's leaving</t>
  </si>
  <si>
    <t>Taxi - HC attend CUSP meeting at BNU1</t>
  </si>
  <si>
    <t>LINODE</t>
  </si>
  <si>
    <t>2012/3/18</t>
  </si>
  <si>
    <t>2012/3/20</t>
  </si>
  <si>
    <t>Teampengyou.org domain name - 2 years</t>
  </si>
  <si>
    <t>2012/3/21</t>
  </si>
  <si>
    <t>Accommondation - Stuart</t>
  </si>
  <si>
    <t>HOMEINN BEIJING</t>
  </si>
  <si>
    <t>Boxes</t>
  </si>
  <si>
    <t>Post Board</t>
  </si>
  <si>
    <t>Shelf (for JIUZHAIGOU)</t>
  </si>
  <si>
    <t>Stuart Flight - Haikou to Beijing</t>
  </si>
  <si>
    <t>2012/5/17</t>
  </si>
  <si>
    <t>Taxi - YC send pingzhengs of June to Yanglaoshi</t>
  </si>
  <si>
    <t>2012/7/3</t>
  </si>
  <si>
    <t>House Fund CA Digital Certification</t>
  </si>
  <si>
    <t>HOUSING FUND CENTER</t>
  </si>
  <si>
    <t>Taxi - Holly go to US Embassy</t>
  </si>
  <si>
    <t>2012/7/4</t>
  </si>
  <si>
    <t>Coffee Powder</t>
  </si>
  <si>
    <t>2012/1/31</t>
  </si>
  <si>
    <t>CHECK PRINTING CHARGE</t>
  </si>
  <si>
    <t>EJ Salary - Mar. 2012</t>
  </si>
  <si>
    <t>EMILY JIANG BEIJING</t>
  </si>
  <si>
    <t>United States Treasury</t>
  </si>
  <si>
    <t>FEES FOR SERVICES (NON-EMPLOYEES) - PROFESSIONAL FUNDRAISING SERVICES</t>
  </si>
  <si>
    <t>11f</t>
  </si>
  <si>
    <t>TAOBAO.COM</t>
  </si>
  <si>
    <t>2012/4/5</t>
  </si>
  <si>
    <t>Hanger</t>
  </si>
  <si>
    <t>Iphone Case Sample</t>
  </si>
  <si>
    <t>2012/4/9</t>
  </si>
  <si>
    <t>2012/4/10</t>
  </si>
  <si>
    <t>Tables (for courtyard)</t>
  </si>
  <si>
    <t>2012/4/11</t>
  </si>
  <si>
    <t>Wine - 5 red 4 white</t>
  </si>
  <si>
    <t>Electronic heater</t>
  </si>
  <si>
    <t>360 BUY BEIJING</t>
  </si>
  <si>
    <t>Taxi - HC to Temple Theater Opera Night</t>
  </si>
  <si>
    <t>2012/2/5</t>
  </si>
  <si>
    <t>Taxi - HC to temple theater</t>
  </si>
  <si>
    <t>2012/2/6</t>
  </si>
  <si>
    <t>Food for Beijing Opera Night</t>
  </si>
  <si>
    <t>Lilly's leaving</t>
  </si>
  <si>
    <t>Taxi - HC meet w Guosu and Jiangtao</t>
  </si>
  <si>
    <t>2012/2/9</t>
  </si>
  <si>
    <t>Taxi - ZH Dandelion</t>
  </si>
  <si>
    <t>Internet monthly fee (GB)</t>
  </si>
  <si>
    <t>Invoice book</t>
  </si>
  <si>
    <t xml:space="preserve">FEES FOR SERVICES (NON-EMPLOYEES) - LOBBYING </t>
  </si>
  <si>
    <t>PROGRAM EXPENSES</t>
  </si>
  <si>
    <t>% TOTAL</t>
  </si>
  <si>
    <t>TOTAL PROGRAM EXPENSES</t>
  </si>
  <si>
    <t>SUPPORT EXPENSES</t>
  </si>
  <si>
    <t>TOTAL SUPPORT EXPENSES</t>
  </si>
  <si>
    <t>INCOME TYPE</t>
  </si>
  <si>
    <t>PROGRAM RESTRICTION</t>
  </si>
  <si>
    <t>ACCOUNT</t>
  </si>
  <si>
    <t>Holly Chang</t>
  </si>
  <si>
    <t>FOUNDATION</t>
  </si>
  <si>
    <t xml:space="preserve">NOTE : </t>
  </si>
  <si>
    <t>Expense ID</t>
  </si>
  <si>
    <t>Date</t>
  </si>
  <si>
    <t>Memo</t>
  </si>
  <si>
    <t>Vendor</t>
  </si>
  <si>
    <t>Expense Account</t>
  </si>
  <si>
    <t>LOCAL MARKET VENDOR BEIJING</t>
  </si>
  <si>
    <t>TAXI BEIJING</t>
  </si>
  <si>
    <t>Education USA (Will I Am event)</t>
  </si>
  <si>
    <t>Monthly Consulting for CYCAN</t>
  </si>
  <si>
    <t>Donation of salary to cover general operating costs</t>
  </si>
  <si>
    <t>Program Grant - Philanthropy for Health in China</t>
  </si>
  <si>
    <t>NATIONAL TAX BUREAU</t>
  </si>
  <si>
    <t>AMAZON.COM USA</t>
  </si>
  <si>
    <t>HAINAN AIRLINES</t>
  </si>
  <si>
    <t>TRAVEL: FLIGHTS + TRAINS</t>
  </si>
  <si>
    <t>CVS/PHARMACY</t>
  </si>
  <si>
    <t>TAXI DC</t>
  </si>
  <si>
    <t>TAXI NYC</t>
  </si>
  <si>
    <t>ALYSSA FARRELLY BEIJING</t>
  </si>
  <si>
    <t>STUART WAN BEIJING</t>
  </si>
  <si>
    <t>JONATHAN BROWN BEIJING</t>
  </si>
  <si>
    <t>JOAN KAUFMAN</t>
  </si>
  <si>
    <t>CMB - Zi Zhongyun Writer's Fee</t>
  </si>
  <si>
    <t>ZI ZHONGYUN BEIJING</t>
  </si>
  <si>
    <t>CMB - David Faure Writer's Fee</t>
  </si>
  <si>
    <t>CMB - Vivian Lin Writer's Fee</t>
  </si>
  <si>
    <t>CMB - Paula Johnson Writer's Fee</t>
  </si>
  <si>
    <t>2012/6/7</t>
  </si>
  <si>
    <t>Namecard box</t>
  </si>
  <si>
    <t>RICHUANG XINHE BUSINESS CO.LTD.</t>
  </si>
  <si>
    <t>2012/6/8</t>
  </si>
  <si>
    <t>Taxi - Holly go to attend Tom Skippers going away party</t>
  </si>
  <si>
    <t>2012/6/9</t>
  </si>
  <si>
    <t>Taxi - Holly go to Peggy Shaw's going away party</t>
  </si>
  <si>
    <t>2012/6/11</t>
  </si>
  <si>
    <t>2012/6/12</t>
  </si>
  <si>
    <t>2012/6/13</t>
  </si>
  <si>
    <t>Taxi - GD go to Mona Locke Event</t>
  </si>
  <si>
    <t>EMILY JIANGWEI BEIJING</t>
  </si>
  <si>
    <t>Taxi - FP to CMB Workshop</t>
  </si>
  <si>
    <t>CMB - Conference Rooms</t>
  </si>
  <si>
    <t>Alyssa Farrelly</t>
  </si>
  <si>
    <t>Expenses</t>
  </si>
  <si>
    <t>Net Assets or Fund Balances</t>
  </si>
  <si>
    <t>PART 1</t>
  </si>
  <si>
    <t>Express Delivery</t>
  </si>
  <si>
    <t>coffee - starbucks</t>
  </si>
  <si>
    <t>STARBUCKS BEIJING</t>
  </si>
  <si>
    <t>Food</t>
  </si>
  <si>
    <t>Peter cellphone top up</t>
  </si>
  <si>
    <t>Translation fee - CMB conference</t>
  </si>
  <si>
    <t>Printing</t>
  </si>
  <si>
    <t>1655 10TH AVE SF CA USA</t>
  </si>
  <si>
    <t>2010 Net Equity</t>
  </si>
  <si>
    <t>2011 Net Equity</t>
  </si>
  <si>
    <t>Total Equity</t>
  </si>
  <si>
    <t>TOTAL LIABILITIES &amp; EQUITY</t>
  </si>
  <si>
    <t>990 Form Line</t>
  </si>
  <si>
    <t>Bank of China (PU)</t>
  </si>
  <si>
    <t>2012 MAR.</t>
  </si>
  <si>
    <t>2012 APR.</t>
  </si>
  <si>
    <t>2012 MAY</t>
  </si>
  <si>
    <t>2012 JUNE</t>
  </si>
  <si>
    <t>2012 JULY</t>
  </si>
  <si>
    <t>2012 AUG.</t>
  </si>
  <si>
    <t>INCOME / EXPENSE TYPE</t>
  </si>
  <si>
    <t>PROGRAM: PROJECT PENGYOU</t>
  </si>
  <si>
    <t>PROGRAM: CMB</t>
  </si>
  <si>
    <t>SUPPORT: MANAGEMENT &amp; GENERAL</t>
  </si>
  <si>
    <t>TOTAL</t>
  </si>
  <si>
    <t>INCOME</t>
  </si>
  <si>
    <t>Fundraising events</t>
  </si>
  <si>
    <t>Related organizations</t>
  </si>
  <si>
    <t>All other contributions, gifts, grants, and similar amounts not included above</t>
  </si>
  <si>
    <t>Program Service Revenue: NGO Service Fees</t>
  </si>
  <si>
    <t>Investment income (including dividends, interest, and other similar amounts)</t>
  </si>
  <si>
    <t>TOTAL INCOME</t>
  </si>
  <si>
    <t>TOTAL ASSETS</t>
  </si>
  <si>
    <t>LIABILITIES &amp; EQUITY</t>
  </si>
  <si>
    <t>Liabilities</t>
  </si>
  <si>
    <t>Total Liabilities</t>
  </si>
  <si>
    <t>Equity</t>
  </si>
  <si>
    <t>2008 Net Equity</t>
  </si>
  <si>
    <t>2009 Net Equity</t>
  </si>
  <si>
    <t>TRAVEL: PUBLIC TRANSPORTATION</t>
  </si>
  <si>
    <t>TRAVEL OR ENTERTAINMENT FOR PUBLIC OFFICIALS</t>
  </si>
  <si>
    <t>CONFERENCES, CONVENTIONS AND MEETINGS</t>
  </si>
  <si>
    <t>INTEREST</t>
  </si>
  <si>
    <t xml:space="preserve">PAYMENT TO AFFILIATES </t>
  </si>
  <si>
    <t>DEPRECIATION, DEPLETION AND AMORTIZATION</t>
  </si>
  <si>
    <t>INSURANCE</t>
  </si>
  <si>
    <t>11a</t>
  </si>
  <si>
    <t>FEES FOR SERVICES (NON-EMPLOYEES) - MANAGEMENT</t>
  </si>
  <si>
    <t>11b</t>
  </si>
  <si>
    <t>2012/1/12</t>
  </si>
  <si>
    <t>Office landline</t>
  </si>
  <si>
    <t>CHINA UNICOM BEIJING</t>
  </si>
  <si>
    <t>Taxi - HC to airport</t>
  </si>
  <si>
    <t>2012/1/24</t>
  </si>
  <si>
    <t>FRANCHISE TAX</t>
  </si>
  <si>
    <t>BANK OF AMERICA USA</t>
  </si>
  <si>
    <t>HAINAN AIRLINE</t>
  </si>
  <si>
    <t>Tool Box</t>
  </si>
  <si>
    <t>BEIJING QIN QING INTERNET SCIENCE DEVELOPMENT COMPANY</t>
  </si>
  <si>
    <t>Radar - Mosquito Killer</t>
  </si>
  <si>
    <t>BEIJING GANG LIAN LI DA TECHNOLOGY DEVELOPMENT CO. LTD.</t>
  </si>
  <si>
    <t>2012/5/18</t>
  </si>
  <si>
    <t>Priniting - Table Signage for Bookworm Event</t>
  </si>
  <si>
    <t>Watering Can</t>
  </si>
  <si>
    <t>BEIJING BI YUN TIAN ECOLOGICAL GARDEN TECHNOLOGY CO. LTD.</t>
  </si>
  <si>
    <t>SAFEPASS CARD FEE</t>
  </si>
  <si>
    <t>2012/1/30</t>
  </si>
  <si>
    <t>Mingzh Yang Salary - Apr. 2012</t>
  </si>
  <si>
    <t>Mingzh Yang Salary - Mar. 2012</t>
  </si>
  <si>
    <t>Mingzh Yang Salary - Jan. 2012</t>
  </si>
  <si>
    <t>PROGRAM</t>
  </si>
  <si>
    <t>FEES FOR SERVICES (NON-EMPLOYEES) - INVESTMENT MANAGEMENT FEES</t>
  </si>
  <si>
    <t>11g</t>
  </si>
  <si>
    <t>FEES FOR SERVICES (NON-EMPLOYEES) - OTHER</t>
  </si>
  <si>
    <t>13a</t>
  </si>
  <si>
    <t>OFFICE EXPENSES</t>
  </si>
  <si>
    <t>13b</t>
  </si>
  <si>
    <t>2012/2/4</t>
  </si>
  <si>
    <t>OFFICE EXPENSES:  PHONE</t>
  </si>
  <si>
    <t>24a</t>
  </si>
  <si>
    <t>Long Term Liabilities (Loan from founder)</t>
  </si>
  <si>
    <t>Program service revenue</t>
  </si>
  <si>
    <t>OTHER:  PROGRAM-RELATED SUPPLIES</t>
  </si>
  <si>
    <t>TOTAL EXPENSES</t>
  </si>
  <si>
    <t>Change in Net Assets</t>
  </si>
  <si>
    <t xml:space="preserve">ROYALTIES </t>
  </si>
  <si>
    <t>OTHER:  MEALS &amp; ENTERTAINMENT</t>
  </si>
  <si>
    <t>24b</t>
  </si>
  <si>
    <t>OTHER:  GOVERNMENT-RELATED FEES</t>
  </si>
  <si>
    <t>24c</t>
  </si>
  <si>
    <t>2012 FINANCIAL STATEMENTS</t>
  </si>
  <si>
    <t xml:space="preserve">GOLDEN BRIDGES FOUNDATION </t>
  </si>
  <si>
    <t>PROGRAM: CMB PHILANTHROPY FOR HEALTH</t>
  </si>
  <si>
    <t>PROGRAM: PROJECT PENGYOU</t>
  </si>
  <si>
    <t>PROGRAM: NONPROFIT SECTOR RESEARCH &amp; CONSULTING</t>
  </si>
  <si>
    <t>SUPPORT</t>
  </si>
  <si>
    <t>Grant for Project Pengyou</t>
  </si>
  <si>
    <t>Grant for Project Pengyou</t>
  </si>
  <si>
    <t>CMB Fee for Author Paper (Holly's)</t>
  </si>
  <si>
    <t>Philanthropy for Health in China program - program management fee</t>
  </si>
  <si>
    <t>Bank of China Transfer Fee</t>
  </si>
  <si>
    <t>Note</t>
  </si>
  <si>
    <t>GB Beijing Company Expenses</t>
  </si>
  <si>
    <t>MINGZHE YANG BEIJING</t>
  </si>
  <si>
    <t>HOLLY CHANG BEIJING</t>
  </si>
  <si>
    <t>TRAVEL: ACCOMMODATIONS</t>
  </si>
  <si>
    <t>FEES FOR SERVICES (NON-EMPLOYEES) - OTHER</t>
  </si>
  <si>
    <t>DAVID FAURE</t>
  </si>
  <si>
    <t>VIVIAN LIN</t>
  </si>
  <si>
    <t>SOCIAL INSURANCE BUREAU</t>
  </si>
  <si>
    <t>HE YUAN BEIJING</t>
  </si>
  <si>
    <t>360BUY.COM</t>
  </si>
  <si>
    <t>#</t>
  </si>
  <si>
    <t>MACY MA BEIJING</t>
  </si>
  <si>
    <t>*Exchange rate</t>
  </si>
  <si>
    <t>2012 Net Equity</t>
  </si>
  <si>
    <t>OTHER:  GOVERNMENT-RELATED FEES</t>
  </si>
  <si>
    <t>Name</t>
  </si>
  <si>
    <t>Work Days</t>
  </si>
  <si>
    <t>Base</t>
  </si>
  <si>
    <t>Pension</t>
  </si>
  <si>
    <t>Medic</t>
  </si>
  <si>
    <t>Unemployment</t>
  </si>
  <si>
    <t>PAULA JOHNSON</t>
  </si>
  <si>
    <t>Transportation-Ymz pick up George &amp; Mike office to Simvedio to Office</t>
  </si>
  <si>
    <t>2012/4/25</t>
  </si>
  <si>
    <t>Equipment Rent - Camera, lamp for 0424event</t>
  </si>
  <si>
    <t>SIMVIEDO.CO</t>
  </si>
  <si>
    <t>Spearker, Micphone for 0424event</t>
  </si>
  <si>
    <t>HC Salary - Apr. 2012</t>
  </si>
  <si>
    <t>FP Salary - Apr. 2012</t>
  </si>
  <si>
    <t>Emily Salary - Apr. 2012</t>
  </si>
  <si>
    <t>SUPPORT: FINANCE &amp; ACCOUNTING</t>
  </si>
  <si>
    <t>CONVERTED TO USD</t>
  </si>
  <si>
    <t>Program Class</t>
  </si>
  <si>
    <t>Cost Center</t>
  </si>
  <si>
    <t>2007-2011 Net Equity</t>
  </si>
  <si>
    <t>DEC 31, 2012</t>
  </si>
  <si>
    <t>Line #</t>
  </si>
  <si>
    <t>16a</t>
  </si>
  <si>
    <t>b</t>
  </si>
  <si>
    <t>Prior Year</t>
  </si>
  <si>
    <t>Current Year</t>
  </si>
  <si>
    <t>PROGRAM SERVICE REVENUE</t>
  </si>
  <si>
    <t>SF Office Rent</t>
  </si>
  <si>
    <t>Total(year)</t>
  </si>
  <si>
    <t>Lilly Kam</t>
  </si>
  <si>
    <t>3months</t>
  </si>
  <si>
    <t>Aining Mi</t>
  </si>
  <si>
    <t>Emily Jiang</t>
  </si>
  <si>
    <t>Salaries, other compensation, employee benefits</t>
  </si>
  <si>
    <t>% of Total</t>
  </si>
  <si>
    <t>Checking / Savings (Cash)</t>
  </si>
  <si>
    <t>SUPPORT: MANAGEMENT &amp; GENERAL (Admin, Rent, Office Supplies, etc.)</t>
  </si>
  <si>
    <t>PROGRAM: NONPROFIT SECTOR RESEARCH &amp; CONSULTING</t>
  </si>
  <si>
    <t>SUPPORT: LEGAL</t>
  </si>
  <si>
    <t>SUPPORT: MANAGEMENT &amp; GENERAL (Admin, Rent, Office Supplies, etc.)</t>
  </si>
  <si>
    <t>Table of Contents</t>
  </si>
  <si>
    <t>ADJUSTMENTS</t>
  </si>
  <si>
    <t>NET CASH</t>
  </si>
  <si>
    <t>ASSETS</t>
  </si>
  <si>
    <t>Current Assets</t>
  </si>
  <si>
    <t>Accounts Receivable</t>
  </si>
  <si>
    <t>Total Current Assets</t>
  </si>
  <si>
    <t>Yixi Chen</t>
  </si>
  <si>
    <t>5months</t>
  </si>
  <si>
    <t>He Yuan</t>
  </si>
  <si>
    <t>1month</t>
  </si>
  <si>
    <t>Salary(monthly)</t>
  </si>
  <si>
    <t># Months</t>
  </si>
  <si>
    <t>Salary List Report</t>
  </si>
  <si>
    <t>Expenses reported to GB Beijing Company accountant</t>
  </si>
  <si>
    <t>NET INCOME</t>
  </si>
  <si>
    <t>Before tax</t>
  </si>
  <si>
    <t>Deduct #</t>
  </si>
  <si>
    <t>Taxable Income</t>
  </si>
  <si>
    <t>Tax Rate</t>
  </si>
  <si>
    <t>速算扣除数</t>
  </si>
  <si>
    <t>Tax</t>
  </si>
  <si>
    <t>Salary</t>
  </si>
  <si>
    <t>Faye Pu</t>
  </si>
  <si>
    <t>Mingzhe Yang</t>
  </si>
  <si>
    <t>FEES FOR SERVICES (NON-EMPLOYEES) - LEGAL</t>
  </si>
  <si>
    <t>11c</t>
  </si>
  <si>
    <t>FEES FOR SERVICES (NON-EMPLOYEES) - ACCOUNTING</t>
  </si>
  <si>
    <t>11d</t>
  </si>
  <si>
    <t>FEES FOR SERVICES (NON-EMPLOYEES) - LOBBYING</t>
  </si>
  <si>
    <t>11e</t>
  </si>
  <si>
    <t>2012/1/25</t>
  </si>
  <si>
    <t>Stuart Flight - Beijing to Haikou</t>
  </si>
  <si>
    <t>2012/3/22</t>
  </si>
  <si>
    <t>Web Maintenance - Feb.</t>
  </si>
  <si>
    <t>VIIVILABS</t>
  </si>
  <si>
    <t>Processing fee for money TFR</t>
  </si>
  <si>
    <t>2012/3/25</t>
  </si>
  <si>
    <t>GD Salary - Mar. 2012</t>
  </si>
  <si>
    <t>Aining Salary - Mar. 2012</t>
  </si>
  <si>
    <t>MI AINING BEIJING</t>
  </si>
  <si>
    <t>HC Salary - Mar. 2012</t>
  </si>
  <si>
    <t>THE CLAREDON GRANGEHOTELS</t>
  </si>
  <si>
    <t>2012/1/26</t>
  </si>
  <si>
    <t>George Ding</t>
  </si>
  <si>
    <t>x</t>
  </si>
  <si>
    <t>*Pluss 1 week full-time</t>
  </si>
  <si>
    <t>Bank of America</t>
  </si>
  <si>
    <t>Bank of China (CHANG)</t>
  </si>
  <si>
    <t>Current Year
(New)</t>
  </si>
  <si>
    <t>速算扣除数</t>
  </si>
  <si>
    <t>Macy Ma</t>
  </si>
  <si>
    <t>12months</t>
  </si>
  <si>
    <t>11months</t>
  </si>
  <si>
    <t>12months</t>
  </si>
  <si>
    <t>4months</t>
  </si>
  <si>
    <t>OFFICE EXPENSES:  BANK FEES</t>
  </si>
  <si>
    <t>13c</t>
  </si>
  <si>
    <t>Contributions and grants</t>
  </si>
  <si>
    <t>COMPENSATION OF CURRENT OFFICERS, DIRECTORS, TRUSTEES AND KEY EMPLOYEES</t>
  </si>
  <si>
    <t>COMPENSATION TO DISQUALIFIED PERSONS</t>
  </si>
  <si>
    <t>OTHER SALARY AND WAGES</t>
  </si>
  <si>
    <t>PENSION PLAN CONTRIBUTIONS</t>
  </si>
  <si>
    <t>OTHER EMPLOYEE BENEFITS</t>
  </si>
  <si>
    <t>PAYROLL TAXES</t>
  </si>
  <si>
    <t>ADVERTISING AND PROMOTION</t>
  </si>
  <si>
    <t>INFORMATION TECHNOLOGY</t>
  </si>
  <si>
    <t>ROYALTIES</t>
  </si>
  <si>
    <t>OCCUPANCY</t>
  </si>
  <si>
    <t>17a</t>
  </si>
  <si>
    <r>
      <t>Mingzhe</t>
    </r>
    <r>
      <rPr>
        <sz val="9"/>
        <color indexed="8"/>
        <rFont val="Arial"/>
        <family val="2"/>
      </rPr>
      <t xml:space="preserve"> Yang</t>
    </r>
    <r>
      <rPr>
        <sz val="9"/>
        <color indexed="8"/>
        <rFont val="Arial"/>
        <family val="2"/>
      </rPr>
      <t xml:space="preserve"> Salary - Aug. 2012</t>
    </r>
  </si>
  <si>
    <r>
      <t>M</t>
    </r>
    <r>
      <rPr>
        <sz val="9"/>
        <color indexed="8"/>
        <rFont val="Arial"/>
        <family val="2"/>
      </rPr>
      <t>ingzh Yang</t>
    </r>
    <r>
      <rPr>
        <sz val="9"/>
        <color indexed="8"/>
        <rFont val="Arial"/>
        <family val="2"/>
      </rPr>
      <t xml:space="preserve"> Salary - April &amp; May &amp; June2012</t>
    </r>
  </si>
  <si>
    <t>Mingzh Yang Salary - July 2012</t>
  </si>
  <si>
    <t>Mingzh Yang Salary - June 2012</t>
  </si>
  <si>
    <t>HC Salary - Jan. 2012</t>
  </si>
  <si>
    <t>HOLLY CHANG  BEIJING</t>
  </si>
  <si>
    <t>LK - Salary Jan. 2012</t>
  </si>
  <si>
    <t>LILLY KAM BEIJING</t>
  </si>
  <si>
    <t>FP Salary - Jan. 2012</t>
  </si>
  <si>
    <t>GD Salary  - Jan. 2012</t>
  </si>
  <si>
    <t>GEROGE DING BEIJING</t>
  </si>
  <si>
    <t>HC, Trip to London, Hotel</t>
  </si>
  <si>
    <t>Investment Income</t>
  </si>
  <si>
    <t>Other Revenue</t>
  </si>
  <si>
    <t>Total Revenue</t>
  </si>
  <si>
    <t>Revenue</t>
  </si>
  <si>
    <t>Grants and similar amounts paid</t>
  </si>
  <si>
    <t>Benefits paid to or for members</t>
  </si>
  <si>
    <t>Professional fundraising fees</t>
  </si>
  <si>
    <t>Total fundraising expenses</t>
  </si>
  <si>
    <t>Other expenses</t>
  </si>
  <si>
    <t>Total expenses</t>
  </si>
  <si>
    <t>Revenue less expenses</t>
  </si>
  <si>
    <t>Total assets</t>
  </si>
  <si>
    <t>Total liabilities</t>
  </si>
  <si>
    <t>Net assets or fund balances</t>
  </si>
  <si>
    <t>Mingzh Yang Salary - May 2012</t>
  </si>
  <si>
    <t>TOTAL</t>
  </si>
  <si>
    <t>Profit &amp; Loss by Program Report</t>
  </si>
  <si>
    <t xml:space="preserve">Profit &amp; Loss Summary Report </t>
  </si>
  <si>
    <t>RMB</t>
  </si>
  <si>
    <t>USD</t>
  </si>
  <si>
    <t>MEMO</t>
  </si>
  <si>
    <t>DATE</t>
  </si>
  <si>
    <t>CASH AT BEGINNING OF PERIOD</t>
  </si>
  <si>
    <t>House Fund</t>
  </si>
  <si>
    <t>CMB - Printing</t>
  </si>
  <si>
    <t>2012/2/24</t>
  </si>
  <si>
    <t>CMB - Darwin Stapleton</t>
  </si>
  <si>
    <t>DARWIN STAPLETON</t>
  </si>
  <si>
    <t>2012/2/25</t>
  </si>
  <si>
    <t>CMB - Hotel Rooms</t>
  </si>
  <si>
    <t>BEIJINGJINGSHI HOTEL</t>
  </si>
  <si>
    <t>Taxi - YMZ to CMB Workshop</t>
  </si>
  <si>
    <t>Taxi - Emily to CMB Workshop</t>
  </si>
  <si>
    <t>Taxi - HC to CMB Workshop</t>
  </si>
  <si>
    <t>Deloitte</t>
  </si>
  <si>
    <t>TOTAL REVENUE</t>
  </si>
  <si>
    <t>GRANTS REVENUE</t>
  </si>
  <si>
    <t>Other Expenses (reported under Foundation)</t>
  </si>
  <si>
    <t>Note monthly donation of salary back to foundation</t>
  </si>
  <si>
    <t>2months</t>
  </si>
  <si>
    <t>Jonathan Brown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</si>
</sst>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¥&quot;#,##0.00;&quot;¥&quot;\-#,##0.00"/>
    <numFmt numFmtId="172" formatCode="_ &quot;¥&quot;* #,##0.00_ ;_ &quot;¥&quot;* \-#,##0.00_ ;_ &quot;¥&quot;* &quot;-&quot;??_ ;_ @_ "/>
    <numFmt numFmtId="173" formatCode="\$#,##0_);[Red]\(\$#,##0\)"/>
    <numFmt numFmtId="174" formatCode="\$#,##0.00_);\(\$#,##0.00\)"/>
    <numFmt numFmtId="175" formatCode="\$#,##0.00_);[Red]\(\$#,##0.00\)"/>
    <numFmt numFmtId="176" formatCode="&quot;$&quot;#,##0.00"/>
    <numFmt numFmtId="177" formatCode="#,##0.0000000000_ "/>
    <numFmt numFmtId="178" formatCode="0.0%"/>
    <numFmt numFmtId="179" formatCode="\$#,##0.00;\-\$#,##0.00"/>
    <numFmt numFmtId="180" formatCode="dd/mm/yyyy;@"/>
    <numFmt numFmtId="181" formatCode="[$-409]mmm/yy;@"/>
    <numFmt numFmtId="182" formatCode="0.0000_);[Red]\(0.0000\)"/>
    <numFmt numFmtId="183" formatCode="0.000%"/>
    <numFmt numFmtId="184" formatCode="[$¥-804]#,##0.00"/>
    <numFmt numFmtId="185" formatCode="[$￥-804]#,##0.00"/>
    <numFmt numFmtId="186" formatCode="0.00"/>
    <numFmt numFmtId="187" formatCode="mmm\-dd\-yyyy"/>
    <numFmt numFmtId="188" formatCode="mmm\.\ dd\,\ yyyy"/>
    <numFmt numFmtId="189" formatCode="&quot;$&quot;#,##0"/>
    <numFmt numFmtId="190" formatCode="mmmm\-yyyy"/>
    <numFmt numFmtId="191" formatCode="0_);[Red]\(0\)"/>
    <numFmt numFmtId="192" formatCode="0.00_);[Red]\(0.00\)"/>
  </numFmts>
  <fonts count="63">
    <font>
      <sz val="11"/>
      <color indexed="8"/>
      <name val="宋体"/>
      <family val="7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0"/>
    </font>
    <font>
      <b/>
      <sz val="11"/>
      <color indexed="56"/>
      <name val="宋体"/>
      <family val="3"/>
    </font>
    <font>
      <sz val="11"/>
      <color indexed="10"/>
      <name val="宋体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sz val="10"/>
      <color indexed="8"/>
      <name val="Arial"/>
      <family val="2"/>
    </font>
    <font>
      <sz val="11"/>
      <color indexed="62"/>
      <name val="宋体"/>
      <family val="3"/>
    </font>
    <font>
      <i/>
      <sz val="11"/>
      <color indexed="23"/>
      <name val="宋体"/>
      <family val="3"/>
    </font>
    <font>
      <b/>
      <sz val="18"/>
      <color indexed="56"/>
      <name val="宋体"/>
      <family val="3"/>
    </font>
    <font>
      <b/>
      <sz val="11"/>
      <color indexed="63"/>
      <name val="宋体"/>
      <family val="3"/>
    </font>
    <font>
      <sz val="11"/>
      <color indexed="60"/>
      <name val="宋体"/>
      <family val="3"/>
    </font>
    <font>
      <b/>
      <sz val="11"/>
      <color indexed="9"/>
      <name val="宋体"/>
      <family val="3"/>
    </font>
    <font>
      <sz val="11"/>
      <color indexed="52"/>
      <name val="宋体"/>
      <family val="3"/>
    </font>
    <font>
      <b/>
      <sz val="11"/>
      <color indexed="52"/>
      <name val="宋体"/>
      <family val="3"/>
    </font>
    <font>
      <sz val="11"/>
      <color indexed="17"/>
      <name val="宋体"/>
      <family val="3"/>
    </font>
    <font>
      <b/>
      <sz val="13"/>
      <color indexed="56"/>
      <name val="宋体"/>
      <family val="3"/>
    </font>
    <font>
      <b/>
      <sz val="15"/>
      <color indexed="56"/>
      <name val="宋体"/>
      <family val="3"/>
    </font>
    <font>
      <sz val="12"/>
      <name val="宋体"/>
      <family val="7"/>
    </font>
    <font>
      <b/>
      <sz val="11"/>
      <color indexed="8"/>
      <name val="宋体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宋体"/>
      <family val="3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宋体"/>
      <family val="0"/>
    </font>
    <font>
      <sz val="12"/>
      <color indexed="8"/>
      <name val="宋体"/>
      <family val="3"/>
    </font>
    <font>
      <sz val="10"/>
      <name val="宋体"/>
      <family val="3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0"/>
    </font>
    <font>
      <b/>
      <u val="single"/>
      <sz val="12"/>
      <color indexed="8"/>
      <name val="Arial"/>
      <family val="0"/>
    </font>
    <font>
      <b/>
      <sz val="9"/>
      <color indexed="9"/>
      <name val="Arial"/>
      <family val="0"/>
    </font>
    <font>
      <sz val="8"/>
      <name val="Verdana"/>
      <family val="0"/>
    </font>
    <font>
      <u val="single"/>
      <sz val="11"/>
      <color indexed="12"/>
      <name val="宋体"/>
      <family val="2"/>
    </font>
    <font>
      <u val="single"/>
      <sz val="11"/>
      <color indexed="61"/>
      <name val="宋体"/>
      <family val="2"/>
    </font>
    <font>
      <b/>
      <sz val="9"/>
      <name val="Arial"/>
      <family val="0"/>
    </font>
    <font>
      <sz val="9"/>
      <name val="Arial"/>
      <family val="2"/>
    </font>
    <font>
      <b/>
      <sz val="9"/>
      <name val="宋体"/>
      <family val="2"/>
    </font>
    <font>
      <b/>
      <sz val="12"/>
      <color indexed="9"/>
      <name val="Arial"/>
      <family val="2"/>
    </font>
    <font>
      <b/>
      <sz val="12"/>
      <color indexed="8"/>
      <name val="宋体"/>
      <family val="3"/>
    </font>
    <font>
      <i/>
      <sz val="10"/>
      <color indexed="12"/>
      <name val="Arial"/>
      <family val="0"/>
    </font>
    <font>
      <u val="single"/>
      <sz val="12"/>
      <name val="Arial"/>
      <family val="0"/>
    </font>
    <font>
      <b/>
      <sz val="14"/>
      <name val="Arial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3">
    <xf numFmtId="18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9" fillId="2" borderId="0" applyNumberFormat="0" applyBorder="0" applyAlignment="0" applyProtection="0"/>
    <xf numFmtId="181" fontId="0" fillId="3" borderId="0" applyNumberFormat="0" applyBorder="0" applyAlignment="0" applyProtection="0"/>
    <xf numFmtId="181" fontId="0" fillId="4" borderId="0" applyNumberFormat="0" applyBorder="0" applyAlignment="0" applyProtection="0"/>
    <xf numFmtId="181" fontId="9" fillId="5" borderId="0" applyNumberFormat="0" applyBorder="0" applyAlignment="0" applyProtection="0"/>
    <xf numFmtId="181" fontId="9" fillId="6" borderId="0" applyNumberFormat="0" applyBorder="0" applyAlignment="0" applyProtection="0"/>
    <xf numFmtId="181" fontId="0" fillId="7" borderId="0" applyNumberFormat="0" applyBorder="0" applyAlignment="0" applyProtection="0"/>
    <xf numFmtId="181" fontId="0" fillId="8" borderId="0" applyNumberFormat="0" applyBorder="0" applyAlignment="0" applyProtection="0"/>
    <xf numFmtId="181" fontId="9" fillId="8" borderId="0" applyNumberFormat="0" applyBorder="0" applyAlignment="0" applyProtection="0"/>
    <xf numFmtId="181" fontId="9" fillId="9" borderId="0" applyNumberFormat="0" applyBorder="0" applyAlignment="0" applyProtection="0"/>
    <xf numFmtId="181" fontId="0" fillId="10" borderId="0" applyNumberFormat="0" applyBorder="0" applyAlignment="0" applyProtection="0"/>
    <xf numFmtId="181" fontId="0" fillId="11" borderId="0" applyNumberFormat="0" applyBorder="0" applyAlignment="0" applyProtection="0"/>
    <xf numFmtId="181" fontId="9" fillId="11" borderId="0" applyNumberFormat="0" applyBorder="0" applyAlignment="0" applyProtection="0"/>
    <xf numFmtId="181" fontId="9" fillId="12" borderId="0" applyNumberFormat="0" applyBorder="0" applyAlignment="0" applyProtection="0"/>
    <xf numFmtId="181" fontId="0" fillId="13" borderId="0" applyNumberFormat="0" applyBorder="0" applyAlignment="0" applyProtection="0"/>
    <xf numFmtId="181" fontId="0" fillId="13" borderId="0" applyNumberFormat="0" applyBorder="0" applyAlignment="0" applyProtection="0"/>
    <xf numFmtId="181" fontId="9" fillId="12" borderId="0" applyNumberFormat="0" applyBorder="0" applyAlignment="0" applyProtection="0"/>
    <xf numFmtId="181" fontId="9" fillId="14" borderId="0" applyNumberFormat="0" applyBorder="0" applyAlignment="0" applyProtection="0"/>
    <xf numFmtId="181" fontId="0" fillId="15" borderId="0" applyNumberFormat="0" applyBorder="0" applyAlignment="0" applyProtection="0"/>
    <xf numFmtId="181" fontId="0" fillId="4" borderId="0" applyNumberFormat="0" applyBorder="0" applyAlignment="0" applyProtection="0"/>
    <xf numFmtId="181" fontId="9" fillId="14" borderId="0" applyNumberFormat="0" applyBorder="0" applyAlignment="0" applyProtection="0"/>
    <xf numFmtId="181" fontId="9" fillId="16" borderId="0" applyNumberFormat="0" applyBorder="0" applyAlignment="0" applyProtection="0"/>
    <xf numFmtId="181" fontId="0" fillId="17" borderId="0" applyNumberFormat="0" applyBorder="0" applyAlignment="0" applyProtection="0"/>
    <xf numFmtId="181" fontId="0" fillId="18" borderId="0" applyNumberFormat="0" applyBorder="0" applyAlignment="0" applyProtection="0"/>
    <xf numFmtId="181" fontId="9" fillId="19" borderId="0" applyNumberFormat="0" applyBorder="0" applyAlignment="0" applyProtection="0"/>
    <xf numFmtId="181" fontId="10" fillId="7" borderId="0" applyNumberFormat="0" applyBorder="0" applyAlignment="0" applyProtection="0"/>
    <xf numFmtId="181" fontId="19" fillId="20" borderId="1" applyNumberFormat="0" applyAlignment="0" applyProtection="0"/>
    <xf numFmtId="181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1" fontId="20" fillId="10" borderId="0" applyNumberFormat="0" applyBorder="0" applyAlignment="0" applyProtection="0"/>
    <xf numFmtId="181" fontId="22" fillId="0" borderId="3" applyNumberFormat="0" applyFill="0" applyAlignment="0" applyProtection="0"/>
    <xf numFmtId="181" fontId="21" fillId="0" borderId="4" applyNumberFormat="0" applyFill="0" applyAlignment="0" applyProtection="0"/>
    <xf numFmtId="181" fontId="7" fillId="0" borderId="5" applyNumberFormat="0" applyFill="0" applyAlignment="0" applyProtection="0"/>
    <xf numFmtId="181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12" fillId="17" borderId="1" applyNumberFormat="0" applyAlignment="0" applyProtection="0"/>
    <xf numFmtId="181" fontId="18" fillId="0" borderId="6" applyNumberFormat="0" applyFill="0" applyAlignment="0" applyProtection="0"/>
    <xf numFmtId="181" fontId="16" fillId="22" borderId="0" applyNumberFormat="0" applyBorder="0" applyAlignment="0" applyProtection="0"/>
    <xf numFmtId="181" fontId="11" fillId="0" borderId="0" applyProtection="0">
      <alignment/>
    </xf>
    <xf numFmtId="181" fontId="11" fillId="0" borderId="0" applyProtection="0">
      <alignment/>
    </xf>
    <xf numFmtId="181" fontId="11" fillId="0" borderId="0" applyProtection="0">
      <alignment/>
    </xf>
    <xf numFmtId="181" fontId="0" fillId="23" borderId="7" applyNumberFormat="0" applyFont="0" applyAlignment="0" applyProtection="0"/>
    <xf numFmtId="181" fontId="15" fillId="20" borderId="8" applyNumberFormat="0" applyAlignment="0" applyProtection="0"/>
    <xf numFmtId="9" fontId="0" fillId="0" borderId="0" applyFont="0" applyFill="0" applyBorder="0" applyAlignment="0" applyProtection="0"/>
    <xf numFmtId="181" fontId="14" fillId="0" borderId="0" applyNumberFormat="0" applyFill="0" applyBorder="0" applyAlignment="0" applyProtection="0"/>
    <xf numFmtId="181" fontId="24" fillId="0" borderId="9" applyNumberFormat="0" applyFill="0" applyAlignment="0" applyProtection="0"/>
    <xf numFmtId="181" fontId="8" fillId="0" borderId="0" applyNumberFormat="0" applyFill="0" applyBorder="0" applyAlignment="0" applyProtection="0"/>
    <xf numFmtId="181" fontId="6" fillId="0" borderId="0" applyProtection="0">
      <alignment/>
    </xf>
    <xf numFmtId="181" fontId="6" fillId="0" borderId="0" applyProtection="0">
      <alignment/>
    </xf>
    <xf numFmtId="181" fontId="6" fillId="0" borderId="0" applyProtection="0">
      <alignment/>
    </xf>
    <xf numFmtId="181" fontId="6" fillId="0" borderId="0" applyProtection="0">
      <alignment/>
    </xf>
    <xf numFmtId="181" fontId="6" fillId="0" borderId="0" applyProtection="0">
      <alignment/>
    </xf>
    <xf numFmtId="181" fontId="0" fillId="0" borderId="0">
      <alignment vertical="center"/>
      <protection/>
    </xf>
    <xf numFmtId="181" fontId="0" fillId="0" borderId="0" applyProtection="0">
      <alignment vertical="center"/>
    </xf>
    <xf numFmtId="181" fontId="0" fillId="0" borderId="0" applyProtection="0">
      <alignment vertical="center"/>
    </xf>
    <xf numFmtId="181" fontId="0" fillId="0" borderId="0">
      <alignment vertical="center"/>
      <protection/>
    </xf>
    <xf numFmtId="181" fontId="0" fillId="0" borderId="0">
      <alignment vertical="center"/>
      <protection/>
    </xf>
    <xf numFmtId="181" fontId="0" fillId="0" borderId="0">
      <alignment vertical="center"/>
      <protection/>
    </xf>
    <xf numFmtId="181" fontId="23" fillId="0" borderId="0">
      <alignment vertical="center"/>
      <protection/>
    </xf>
    <xf numFmtId="181" fontId="0" fillId="0" borderId="0">
      <alignment vertical="center"/>
      <protection/>
    </xf>
    <xf numFmtId="181" fontId="44" fillId="0" borderId="0">
      <alignment/>
      <protection/>
    </xf>
    <xf numFmtId="7" fontId="0" fillId="0" borderId="0" applyProtection="0">
      <alignment vertical="center"/>
    </xf>
    <xf numFmtId="172" fontId="0" fillId="0" borderId="0" applyFont="0" applyFill="0" applyBorder="0" applyAlignment="0" applyProtection="0"/>
    <xf numFmtId="7" fontId="0" fillId="0" borderId="0" applyProtection="0">
      <alignment vertical="center"/>
    </xf>
  </cellStyleXfs>
  <cellXfs count="452">
    <xf numFmtId="181" fontId="0" fillId="0" borderId="0" xfId="0" applyAlignment="1">
      <alignment vertical="center"/>
    </xf>
    <xf numFmtId="181" fontId="26" fillId="0" borderId="7" xfId="67" applyNumberFormat="1" applyFont="1" applyFill="1" applyBorder="1" applyAlignment="1">
      <alignment vertical="center" wrapText="1"/>
    </xf>
    <xf numFmtId="181" fontId="6" fillId="0" borderId="0" xfId="66" applyNumberFormat="1" applyFont="1">
      <alignment/>
    </xf>
    <xf numFmtId="181" fontId="27" fillId="0" borderId="0" xfId="66" applyNumberFormat="1" applyFont="1">
      <alignment/>
    </xf>
    <xf numFmtId="181" fontId="29" fillId="0" borderId="0" xfId="66" applyNumberFormat="1" applyFont="1">
      <alignment/>
    </xf>
    <xf numFmtId="181" fontId="27" fillId="0" borderId="0" xfId="66" applyNumberFormat="1" applyFont="1" applyAlignment="1">
      <alignment horizontal="left" indent="1"/>
    </xf>
    <xf numFmtId="181" fontId="27" fillId="0" borderId="0" xfId="66" applyNumberFormat="1" applyFont="1" applyAlignment="1">
      <alignment horizontal="left" indent="2"/>
    </xf>
    <xf numFmtId="177" fontId="6" fillId="0" borderId="0" xfId="66" applyNumberFormat="1" applyFont="1">
      <alignment/>
    </xf>
    <xf numFmtId="3" fontId="6" fillId="0" borderId="0" xfId="66" applyNumberFormat="1" applyFont="1">
      <alignment/>
    </xf>
    <xf numFmtId="181" fontId="28" fillId="0" borderId="0" xfId="66" applyNumberFormat="1" applyFont="1">
      <alignment/>
    </xf>
    <xf numFmtId="176" fontId="26" fillId="0" borderId="10" xfId="66" applyNumberFormat="1" applyFont="1" applyFill="1" applyBorder="1" applyAlignment="1">
      <alignment horizontal="center" vertical="center" wrapText="1"/>
    </xf>
    <xf numFmtId="176" fontId="26" fillId="0" borderId="10" xfId="59" applyNumberFormat="1" applyFont="1" applyFill="1" applyBorder="1" applyAlignment="1">
      <alignment horizontal="center" vertical="center" wrapText="1"/>
    </xf>
    <xf numFmtId="181" fontId="30" fillId="0" borderId="10" xfId="66" applyNumberFormat="1" applyFont="1" applyFill="1" applyBorder="1" applyAlignment="1">
      <alignment vertical="center"/>
    </xf>
    <xf numFmtId="181" fontId="11" fillId="0" borderId="10" xfId="58" applyNumberFormat="1" applyFont="1" applyFill="1" applyBorder="1" applyAlignment="1">
      <alignment vertical="center"/>
    </xf>
    <xf numFmtId="181" fontId="6" fillId="0" borderId="10" xfId="66" applyNumberFormat="1" applyFont="1" applyFill="1" applyBorder="1" applyAlignment="1">
      <alignment vertical="center"/>
    </xf>
    <xf numFmtId="176" fontId="11" fillId="0" borderId="10" xfId="66" applyNumberFormat="1" applyFont="1" applyFill="1" applyBorder="1" applyAlignment="1">
      <alignment horizontal="center" vertical="center" wrapText="1"/>
    </xf>
    <xf numFmtId="181" fontId="30" fillId="0" borderId="10" xfId="57" applyNumberFormat="1" applyFont="1" applyFill="1" applyBorder="1" applyAlignment="1">
      <alignment horizontal="center" vertical="center"/>
    </xf>
    <xf numFmtId="181" fontId="26" fillId="0" borderId="10" xfId="66" applyNumberFormat="1" applyFont="1" applyFill="1" applyBorder="1" applyAlignment="1">
      <alignment horizontal="left" vertical="center"/>
    </xf>
    <xf numFmtId="181" fontId="30" fillId="0" borderId="10" xfId="66" applyNumberFormat="1" applyFont="1" applyFill="1" applyBorder="1" applyAlignment="1">
      <alignment horizontal="center" vertical="center"/>
    </xf>
    <xf numFmtId="181" fontId="6" fillId="0" borderId="10" xfId="66" applyNumberFormat="1" applyFont="1" applyFill="1" applyBorder="1" applyAlignment="1">
      <alignment/>
    </xf>
    <xf numFmtId="181" fontId="31" fillId="24" borderId="10" xfId="66" applyNumberFormat="1" applyFont="1" applyFill="1" applyBorder="1" applyAlignment="1">
      <alignment horizontal="left" vertical="center" wrapText="1"/>
    </xf>
    <xf numFmtId="181" fontId="32" fillId="24" borderId="10" xfId="66" applyNumberFormat="1" applyFont="1" applyFill="1" applyBorder="1" applyAlignment="1">
      <alignment/>
    </xf>
    <xf numFmtId="181" fontId="0" fillId="0" borderId="10" xfId="0" applyBorder="1" applyAlignment="1">
      <alignment vertical="center"/>
    </xf>
    <xf numFmtId="181" fontId="31" fillId="24" borderId="10" xfId="57" applyNumberFormat="1" applyFont="1" applyFill="1" applyBorder="1" applyAlignment="1">
      <alignment horizontal="left" vertical="center"/>
    </xf>
    <xf numFmtId="181" fontId="31" fillId="24" borderId="10" xfId="66" applyNumberFormat="1" applyFont="1" applyFill="1" applyBorder="1" applyAlignment="1">
      <alignment vertical="center"/>
    </xf>
    <xf numFmtId="181" fontId="26" fillId="0" borderId="10" xfId="66" applyNumberFormat="1" applyFont="1" applyFill="1" applyBorder="1" applyAlignment="1">
      <alignment horizontal="left" vertical="center" wrapText="1"/>
    </xf>
    <xf numFmtId="10" fontId="11" fillId="0" borderId="10" xfId="66" applyNumberFormat="1" applyFont="1" applyFill="1" applyBorder="1" applyAlignment="1">
      <alignment vertical="center"/>
    </xf>
    <xf numFmtId="181" fontId="11" fillId="0" borderId="0" xfId="66" applyNumberFormat="1" applyFont="1" applyFill="1" applyBorder="1" applyAlignment="1">
      <alignment/>
    </xf>
    <xf numFmtId="181" fontId="0" fillId="0" borderId="0" xfId="0" applyFont="1" applyAlignment="1">
      <alignment vertical="center"/>
    </xf>
    <xf numFmtId="176" fontId="26" fillId="25" borderId="10" xfId="66" applyNumberFormat="1" applyFont="1" applyFill="1" applyBorder="1" applyAlignment="1">
      <alignment horizontal="center" vertical="center" wrapText="1"/>
    </xf>
    <xf numFmtId="176" fontId="11" fillId="0" borderId="10" xfId="59" applyNumberFormat="1" applyFont="1" applyFill="1" applyBorder="1" applyAlignment="1">
      <alignment horizontal="center" vertical="center" wrapText="1"/>
    </xf>
    <xf numFmtId="176" fontId="11" fillId="25" borderId="10" xfId="66" applyNumberFormat="1" applyFont="1" applyFill="1" applyBorder="1" applyAlignment="1">
      <alignment horizontal="center" vertical="center" wrapText="1"/>
    </xf>
    <xf numFmtId="181" fontId="11" fillId="25" borderId="10" xfId="66" applyNumberFormat="1" applyFont="1" applyFill="1" applyBorder="1" applyAlignment="1">
      <alignment vertical="center"/>
    </xf>
    <xf numFmtId="181" fontId="11" fillId="0" borderId="10" xfId="66" applyNumberFormat="1" applyFont="1" applyFill="1" applyBorder="1" applyAlignment="1">
      <alignment vertical="center"/>
    </xf>
    <xf numFmtId="176" fontId="11" fillId="25" borderId="10" xfId="66" applyNumberFormat="1" applyFont="1" applyFill="1" applyBorder="1" applyAlignment="1">
      <alignment horizontal="center" vertical="center"/>
    </xf>
    <xf numFmtId="181" fontId="26" fillId="0" borderId="10" xfId="57" applyNumberFormat="1" applyFont="1" applyFill="1" applyBorder="1" applyAlignment="1">
      <alignment horizontal="left" vertical="center"/>
    </xf>
    <xf numFmtId="178" fontId="11" fillId="25" borderId="10" xfId="66" applyNumberFormat="1" applyFont="1" applyFill="1" applyBorder="1" applyAlignment="1">
      <alignment horizontal="center" vertical="center"/>
    </xf>
    <xf numFmtId="178" fontId="11" fillId="0" borderId="10" xfId="66" applyNumberFormat="1" applyFont="1" applyFill="1" applyBorder="1" applyAlignment="1">
      <alignment horizontal="center" vertical="center"/>
    </xf>
    <xf numFmtId="176" fontId="11" fillId="0" borderId="10" xfId="66" applyNumberFormat="1" applyFont="1" applyFill="1" applyBorder="1" applyAlignment="1">
      <alignment horizontal="center" vertical="center"/>
    </xf>
    <xf numFmtId="181" fontId="11" fillId="25" borderId="10" xfId="66" applyNumberFormat="1" applyFont="1" applyFill="1" applyBorder="1" applyAlignment="1">
      <alignment/>
    </xf>
    <xf numFmtId="181" fontId="30" fillId="25" borderId="10" xfId="66" applyNumberFormat="1" applyFont="1" applyFill="1" applyBorder="1" applyAlignment="1">
      <alignment vertical="center"/>
    </xf>
    <xf numFmtId="10" fontId="11" fillId="25" borderId="10" xfId="66" applyNumberFormat="1" applyFont="1" applyFill="1" applyBorder="1" applyAlignment="1">
      <alignment vertical="center"/>
    </xf>
    <xf numFmtId="181" fontId="11" fillId="25" borderId="0" xfId="66" applyNumberFormat="1" applyFont="1" applyFill="1" applyBorder="1" applyAlignment="1">
      <alignment/>
    </xf>
    <xf numFmtId="181" fontId="11" fillId="0" borderId="10" xfId="66" applyNumberFormat="1" applyFont="1" applyFill="1" applyBorder="1" applyAlignment="1">
      <alignment vertical="center"/>
    </xf>
    <xf numFmtId="181" fontId="26" fillId="0" borderId="10" xfId="66" applyNumberFormat="1" applyFont="1" applyFill="1" applyBorder="1" applyAlignment="1">
      <alignment vertical="center"/>
    </xf>
    <xf numFmtId="176" fontId="26" fillId="25" borderId="10" xfId="66" applyNumberFormat="1" applyFont="1" applyFill="1" applyBorder="1" applyAlignment="1">
      <alignment horizontal="center" vertical="center"/>
    </xf>
    <xf numFmtId="176" fontId="26" fillId="0" borderId="10" xfId="66" applyNumberFormat="1" applyFont="1" applyFill="1" applyBorder="1" applyAlignment="1">
      <alignment horizontal="center" vertical="center"/>
    </xf>
    <xf numFmtId="176" fontId="11" fillId="25" borderId="10" xfId="66" applyNumberFormat="1" applyFont="1" applyFill="1" applyBorder="1" applyAlignment="1">
      <alignment vertical="center"/>
    </xf>
    <xf numFmtId="181" fontId="11" fillId="0" borderId="10" xfId="66" applyNumberFormat="1" applyFont="1" applyFill="1" applyBorder="1" applyAlignment="1">
      <alignment/>
    </xf>
    <xf numFmtId="10" fontId="11" fillId="0" borderId="10" xfId="66" applyNumberFormat="1" applyFont="1" applyFill="1" applyBorder="1" applyAlignment="1">
      <alignment/>
    </xf>
    <xf numFmtId="176" fontId="25" fillId="25" borderId="10" xfId="66" applyNumberFormat="1" applyFont="1" applyFill="1" applyBorder="1" applyAlignment="1">
      <alignment horizontal="center" vertical="center"/>
    </xf>
    <xf numFmtId="181" fontId="4" fillId="0" borderId="0" xfId="0" applyFont="1" applyAlignment="1">
      <alignment vertical="center"/>
    </xf>
    <xf numFmtId="180" fontId="36" fillId="24" borderId="0" xfId="0" applyNumberFormat="1" applyFont="1" applyFill="1" applyBorder="1" applyAlignment="1">
      <alignment horizontal="center"/>
    </xf>
    <xf numFmtId="180" fontId="31" fillId="24" borderId="0" xfId="0" applyNumberFormat="1" applyFont="1" applyFill="1" applyBorder="1" applyAlignment="1">
      <alignment horizontal="center"/>
    </xf>
    <xf numFmtId="181" fontId="31" fillId="24" borderId="0" xfId="0" applyNumberFormat="1" applyFont="1" applyFill="1" applyBorder="1" applyAlignment="1">
      <alignment horizontal="center"/>
    </xf>
    <xf numFmtId="175" fontId="31" fillId="24" borderId="0" xfId="0" applyNumberFormat="1" applyFont="1" applyFill="1" applyBorder="1" applyAlignment="1">
      <alignment horizontal="center"/>
    </xf>
    <xf numFmtId="181" fontId="32" fillId="24" borderId="0" xfId="0" applyNumberFormat="1" applyFont="1" applyFill="1" applyBorder="1" applyAlignment="1">
      <alignment horizontal="center" vertical="center"/>
    </xf>
    <xf numFmtId="171" fontId="11" fillId="0" borderId="7" xfId="67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 wrapText="1"/>
    </xf>
    <xf numFmtId="181" fontId="26" fillId="0" borderId="0" xfId="0" applyNumberFormat="1" applyFont="1" applyFill="1" applyBorder="1" applyAlignment="1">
      <alignment vertical="center"/>
    </xf>
    <xf numFmtId="181" fontId="11" fillId="0" borderId="0" xfId="0" applyFont="1" applyAlignment="1">
      <alignment vertical="center"/>
    </xf>
    <xf numFmtId="181" fontId="4" fillId="0" borderId="0" xfId="0" applyFont="1" applyAlignment="1">
      <alignment horizontal="center" vertical="center"/>
    </xf>
    <xf numFmtId="176" fontId="37" fillId="0" borderId="10" xfId="66" applyNumberFormat="1" applyFont="1" applyFill="1" applyBorder="1" applyAlignment="1">
      <alignment horizontal="center" vertical="center"/>
    </xf>
    <xf numFmtId="181" fontId="37" fillId="25" borderId="0" xfId="66" applyNumberFormat="1" applyFont="1" applyFill="1" applyBorder="1" applyAlignment="1">
      <alignment/>
    </xf>
    <xf numFmtId="181" fontId="4" fillId="0" borderId="10" xfId="66" applyNumberFormat="1" applyFont="1" applyFill="1" applyBorder="1" applyAlignment="1">
      <alignment vertical="center" wrapText="1"/>
    </xf>
    <xf numFmtId="181" fontId="11" fillId="0" borderId="0" xfId="0" applyNumberFormat="1" applyFont="1" applyFill="1" applyAlignment="1">
      <alignment/>
    </xf>
    <xf numFmtId="181" fontId="34" fillId="0" borderId="0" xfId="0" applyFont="1" applyAlignment="1">
      <alignment vertical="center"/>
    </xf>
    <xf numFmtId="10" fontId="32" fillId="24" borderId="10" xfId="66" applyNumberFormat="1" applyFont="1" applyFill="1" applyBorder="1" applyAlignment="1">
      <alignment horizontal="center"/>
    </xf>
    <xf numFmtId="10" fontId="6" fillId="0" borderId="10" xfId="66" applyNumberFormat="1" applyFont="1" applyFill="1" applyBorder="1" applyAlignment="1">
      <alignment horizontal="center"/>
    </xf>
    <xf numFmtId="181" fontId="11" fillId="0" borderId="0" xfId="0" applyNumberFormat="1" applyFont="1" applyFill="1" applyAlignment="1">
      <alignment vertical="center"/>
    </xf>
    <xf numFmtId="181" fontId="4" fillId="0" borderId="10" xfId="0" applyFont="1" applyBorder="1" applyAlignment="1">
      <alignment vertical="center"/>
    </xf>
    <xf numFmtId="181" fontId="36" fillId="24" borderId="10" xfId="66" applyNumberFormat="1" applyFont="1" applyFill="1" applyBorder="1" applyAlignment="1">
      <alignment horizontal="left" vertical="center" wrapText="1"/>
    </xf>
    <xf numFmtId="181" fontId="38" fillId="24" borderId="10" xfId="66" applyNumberFormat="1" applyFont="1" applyFill="1" applyBorder="1" applyAlignment="1">
      <alignment/>
    </xf>
    <xf numFmtId="181" fontId="4" fillId="0" borderId="11" xfId="66" applyNumberFormat="1" applyFont="1" applyFill="1" applyBorder="1" applyAlignment="1">
      <alignment horizontal="center" vertical="center"/>
    </xf>
    <xf numFmtId="181" fontId="27" fillId="0" borderId="10" xfId="66" applyNumberFormat="1" applyFont="1" applyFill="1" applyBorder="1" applyAlignment="1">
      <alignment/>
    </xf>
    <xf numFmtId="181" fontId="0" fillId="0" borderId="10" xfId="0" applyFont="1" applyBorder="1" applyAlignment="1">
      <alignment vertical="center"/>
    </xf>
    <xf numFmtId="181" fontId="4" fillId="0" borderId="11" xfId="66" applyNumberFormat="1" applyFont="1" applyFill="1" applyBorder="1" applyAlignment="1">
      <alignment vertical="center"/>
    </xf>
    <xf numFmtId="176" fontId="4" fillId="0" borderId="10" xfId="66" applyNumberFormat="1" applyFont="1" applyFill="1" applyBorder="1" applyAlignment="1">
      <alignment horizontal="center" vertical="center"/>
    </xf>
    <xf numFmtId="176" fontId="39" fillId="0" borderId="10" xfId="66" applyNumberFormat="1" applyFont="1" applyFill="1" applyBorder="1" applyAlignment="1">
      <alignment horizontal="center" vertical="center" wrapText="1"/>
    </xf>
    <xf numFmtId="179" fontId="27" fillId="0" borderId="10" xfId="66" applyNumberFormat="1" applyFont="1" applyFill="1" applyBorder="1" applyAlignment="1">
      <alignment horizontal="center"/>
    </xf>
    <xf numFmtId="179" fontId="4" fillId="0" borderId="10" xfId="66" applyNumberFormat="1" applyFont="1" applyFill="1" applyBorder="1" applyAlignment="1">
      <alignment horizontal="center"/>
    </xf>
    <xf numFmtId="181" fontId="27" fillId="0" borderId="10" xfId="66" applyNumberFormat="1" applyFont="1" applyFill="1" applyBorder="1" applyAlignment="1">
      <alignment vertical="center"/>
    </xf>
    <xf numFmtId="181" fontId="36" fillId="24" borderId="10" xfId="66" applyNumberFormat="1" applyFont="1" applyFill="1" applyBorder="1" applyAlignment="1">
      <alignment vertical="center"/>
    </xf>
    <xf numFmtId="179" fontId="27" fillId="0" borderId="10" xfId="67" applyNumberFormat="1" applyFont="1" applyFill="1" applyBorder="1" applyAlignment="1">
      <alignment horizontal="center" vertical="center" wrapText="1"/>
    </xf>
    <xf numFmtId="179" fontId="27" fillId="0" borderId="12" xfId="66" applyNumberFormat="1" applyFont="1" applyFill="1" applyBorder="1" applyAlignment="1">
      <alignment horizontal="center"/>
    </xf>
    <xf numFmtId="179" fontId="36" fillId="24" borderId="10" xfId="66" applyNumberFormat="1" applyFont="1" applyFill="1" applyBorder="1" applyAlignment="1">
      <alignment horizontal="center" vertical="center"/>
    </xf>
    <xf numFmtId="10" fontId="28" fillId="25" borderId="10" xfId="66" applyNumberFormat="1" applyFont="1" applyFill="1" applyBorder="1" applyAlignment="1">
      <alignment horizontal="center"/>
    </xf>
    <xf numFmtId="10" fontId="28" fillId="0" borderId="10" xfId="66" applyNumberFormat="1" applyFont="1" applyFill="1" applyBorder="1" applyAlignment="1">
      <alignment horizontal="center"/>
    </xf>
    <xf numFmtId="10" fontId="31" fillId="24" borderId="10" xfId="66" applyNumberFormat="1" applyFont="1" applyFill="1" applyBorder="1" applyAlignment="1">
      <alignment horizontal="center"/>
    </xf>
    <xf numFmtId="179" fontId="6" fillId="0" borderId="0" xfId="66" applyNumberFormat="1" applyFont="1" applyFill="1" applyBorder="1" applyAlignment="1">
      <alignment horizontal="center" vertical="center"/>
    </xf>
    <xf numFmtId="181" fontId="4" fillId="0" borderId="0" xfId="0" applyFont="1" applyFill="1" applyBorder="1" applyAlignment="1">
      <alignment vertical="center"/>
    </xf>
    <xf numFmtId="181" fontId="40" fillId="0" borderId="0" xfId="0" applyFont="1" applyAlignment="1">
      <alignment vertical="center" wrapText="1"/>
    </xf>
    <xf numFmtId="181" fontId="31" fillId="24" borderId="0" xfId="0" applyNumberFormat="1" applyFont="1" applyFill="1" applyBorder="1" applyAlignment="1">
      <alignment/>
    </xf>
    <xf numFmtId="171" fontId="25" fillId="0" borderId="0" xfId="67" applyNumberFormat="1" applyFont="1" applyFill="1" applyBorder="1" applyAlignment="1">
      <alignment vertical="center" wrapText="1"/>
    </xf>
    <xf numFmtId="181" fontId="37" fillId="0" borderId="0" xfId="0" applyNumberFormat="1" applyFont="1" applyFill="1" applyBorder="1" applyAlignment="1">
      <alignment vertical="center"/>
    </xf>
    <xf numFmtId="181" fontId="11" fillId="0" borderId="0" xfId="0" applyNumberFormat="1" applyFont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81" fontId="6" fillId="0" borderId="0" xfId="67" applyNumberFormat="1" applyFont="1" applyFill="1" applyBorder="1" applyAlignment="1">
      <alignment/>
    </xf>
    <xf numFmtId="181" fontId="29" fillId="0" borderId="0" xfId="67" applyNumberFormat="1" applyFont="1" applyFill="1" applyBorder="1" applyAlignment="1">
      <alignment/>
    </xf>
    <xf numFmtId="181" fontId="25" fillId="0" borderId="0" xfId="67" applyNumberFormat="1" applyFont="1" applyFill="1" applyBorder="1" applyAlignment="1">
      <alignment/>
    </xf>
    <xf numFmtId="181" fontId="36" fillId="24" borderId="13" xfId="66" applyNumberFormat="1" applyFont="1" applyFill="1" applyBorder="1" applyAlignment="1">
      <alignment horizontal="center" vertical="center" wrapText="1"/>
    </xf>
    <xf numFmtId="181" fontId="6" fillId="0" borderId="0" xfId="67" applyNumberFormat="1" applyFont="1" applyFill="1" applyBorder="1" applyAlignment="1">
      <alignment horizontal="right"/>
    </xf>
    <xf numFmtId="181" fontId="11" fillId="0" borderId="10" xfId="66" applyNumberFormat="1" applyFont="1" applyFill="1" applyBorder="1" applyAlignment="1">
      <alignment horizontal="left" vertical="center"/>
    </xf>
    <xf numFmtId="10" fontId="11" fillId="0" borderId="10" xfId="66" applyNumberFormat="1" applyFont="1" applyFill="1" applyBorder="1" applyAlignment="1">
      <alignment horizontal="center" vertical="center"/>
    </xf>
    <xf numFmtId="181" fontId="11" fillId="0" borderId="0" xfId="66" applyNumberFormat="1" applyFont="1" applyFill="1" applyBorder="1" applyAlignment="1">
      <alignment horizontal="center"/>
    </xf>
    <xf numFmtId="181" fontId="0" fillId="0" borderId="0" xfId="0" applyFont="1" applyAlignment="1">
      <alignment horizontal="center" vertical="center"/>
    </xf>
    <xf numFmtId="10" fontId="11" fillId="0" borderId="0" xfId="66" applyNumberFormat="1" applyFont="1" applyFill="1" applyBorder="1" applyAlignment="1">
      <alignment/>
    </xf>
    <xf numFmtId="10" fontId="0" fillId="0" borderId="0" xfId="0" applyNumberFormat="1" applyFont="1" applyAlignment="1">
      <alignment vertical="center"/>
    </xf>
    <xf numFmtId="181" fontId="6" fillId="0" borderId="10" xfId="0" applyNumberFormat="1" applyFont="1" applyBorder="1" applyAlignment="1">
      <alignment horizontal="left" vertical="center"/>
    </xf>
    <xf numFmtId="181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181" fontId="31" fillId="24" borderId="10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vertical="center"/>
    </xf>
    <xf numFmtId="181" fontId="11" fillId="0" borderId="10" xfId="0" applyFont="1" applyBorder="1" applyAlignment="1">
      <alignment vertical="center"/>
    </xf>
    <xf numFmtId="181" fontId="6" fillId="0" borderId="13" xfId="0" applyNumberFormat="1" applyFont="1" applyBorder="1" applyAlignment="1">
      <alignment horizontal="left" vertical="center"/>
    </xf>
    <xf numFmtId="181" fontId="6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vertical="center"/>
    </xf>
    <xf numFmtId="181" fontId="11" fillId="0" borderId="13" xfId="0" applyFont="1" applyBorder="1" applyAlignment="1">
      <alignment vertical="center"/>
    </xf>
    <xf numFmtId="181" fontId="6" fillId="0" borderId="14" xfId="0" applyNumberFormat="1" applyFont="1" applyBorder="1" applyAlignment="1">
      <alignment horizontal="left" vertical="center"/>
    </xf>
    <xf numFmtId="181" fontId="6" fillId="0" borderId="14" xfId="0" applyNumberFormat="1" applyFont="1" applyBorder="1" applyAlignment="1">
      <alignment horizontal="center" vertical="center"/>
    </xf>
    <xf numFmtId="171" fontId="6" fillId="0" borderId="14" xfId="0" applyNumberFormat="1" applyFont="1" applyBorder="1" applyAlignment="1">
      <alignment horizontal="center" vertical="center"/>
    </xf>
    <xf numFmtId="181" fontId="11" fillId="0" borderId="14" xfId="0" applyFont="1" applyBorder="1" applyAlignment="1">
      <alignment vertical="center"/>
    </xf>
    <xf numFmtId="181" fontId="11" fillId="0" borderId="15" xfId="0" applyFont="1" applyBorder="1" applyAlignment="1">
      <alignment vertical="center"/>
    </xf>
    <xf numFmtId="171" fontId="6" fillId="0" borderId="11" xfId="0" applyNumberFormat="1" applyFont="1" applyBorder="1" applyAlignment="1">
      <alignment horizontal="center" vertical="center"/>
    </xf>
    <xf numFmtId="181" fontId="6" fillId="0" borderId="15" xfId="67" applyNumberFormat="1" applyFont="1" applyFill="1" applyBorder="1" applyAlignment="1">
      <alignment horizontal="right"/>
    </xf>
    <xf numFmtId="181" fontId="6" fillId="0" borderId="15" xfId="66" applyNumberFormat="1" applyFont="1" applyFill="1" applyBorder="1" applyAlignment="1">
      <alignment horizontal="center" vertical="center"/>
    </xf>
    <xf numFmtId="179" fontId="6" fillId="0" borderId="15" xfId="66" applyNumberFormat="1" applyFont="1" applyFill="1" applyBorder="1" applyAlignment="1">
      <alignment horizontal="center" vertical="center"/>
    </xf>
    <xf numFmtId="10" fontId="6" fillId="0" borderId="15" xfId="66" applyNumberFormat="1" applyFont="1" applyFill="1" applyBorder="1" applyAlignment="1">
      <alignment horizontal="center" vertical="center"/>
    </xf>
    <xf numFmtId="10" fontId="31" fillId="24" borderId="10" xfId="0" applyNumberFormat="1" applyFont="1" applyFill="1" applyBorder="1" applyAlignment="1">
      <alignment horizontal="center" vertical="center"/>
    </xf>
    <xf numFmtId="10" fontId="11" fillId="0" borderId="16" xfId="0" applyNumberFormat="1" applyFont="1" applyBorder="1" applyAlignment="1">
      <alignment vertical="center"/>
    </xf>
    <xf numFmtId="10" fontId="11" fillId="0" borderId="17" xfId="0" applyNumberFormat="1" applyFont="1" applyBorder="1" applyAlignment="1">
      <alignment vertical="center"/>
    </xf>
    <xf numFmtId="10" fontId="11" fillId="0" borderId="14" xfId="0" applyNumberFormat="1" applyFont="1" applyBorder="1" applyAlignment="1">
      <alignment vertical="center"/>
    </xf>
    <xf numFmtId="10" fontId="11" fillId="0" borderId="15" xfId="0" applyNumberFormat="1" applyFont="1" applyBorder="1" applyAlignment="1">
      <alignment vertical="center"/>
    </xf>
    <xf numFmtId="10" fontId="11" fillId="0" borderId="0" xfId="0" applyNumberFormat="1" applyFont="1" applyAlignment="1">
      <alignment vertical="center"/>
    </xf>
    <xf numFmtId="174" fontId="27" fillId="0" borderId="0" xfId="66" applyNumberFormat="1" applyFont="1">
      <alignment/>
    </xf>
    <xf numFmtId="14" fontId="5" fillId="0" borderId="7" xfId="79" applyNumberFormat="1" applyFont="1" applyFill="1" applyBorder="1" applyAlignment="1">
      <alignment horizontal="right" wrapText="1"/>
      <protection/>
    </xf>
    <xf numFmtId="181" fontId="5" fillId="0" borderId="7" xfId="79" applyFont="1" applyFill="1" applyBorder="1" applyAlignment="1">
      <alignment wrapText="1"/>
      <protection/>
    </xf>
    <xf numFmtId="181" fontId="5" fillId="0" borderId="7" xfId="79" applyFont="1" applyFill="1" applyBorder="1" applyAlignment="1">
      <alignment wrapText="1"/>
      <protection/>
    </xf>
    <xf numFmtId="0" fontId="5" fillId="0" borderId="7" xfId="79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14" fontId="4" fillId="0" borderId="7" xfId="79" applyNumberFormat="1" applyFont="1" applyFill="1" applyBorder="1" applyAlignment="1">
      <alignment horizontal="right" wrapText="1"/>
      <protection/>
    </xf>
    <xf numFmtId="180" fontId="39" fillId="0" borderId="0" xfId="0" applyNumberFormat="1" applyFont="1" applyFill="1" applyBorder="1" applyAlignment="1">
      <alignment vertical="center"/>
    </xf>
    <xf numFmtId="181" fontId="39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31" fillId="24" borderId="10" xfId="66" applyNumberFormat="1" applyFont="1" applyFill="1" applyBorder="1" applyAlignment="1">
      <alignment horizontal="center" vertical="center" wrapText="1"/>
    </xf>
    <xf numFmtId="0" fontId="11" fillId="0" borderId="10" xfId="58" applyNumberFormat="1" applyFont="1" applyFill="1" applyBorder="1" applyAlignment="1">
      <alignment horizontal="center" vertical="center"/>
    </xf>
    <xf numFmtId="0" fontId="30" fillId="0" borderId="10" xfId="57" applyNumberFormat="1" applyFont="1" applyFill="1" applyBorder="1" applyAlignment="1">
      <alignment horizontal="center" vertical="center"/>
    </xf>
    <xf numFmtId="0" fontId="33" fillId="24" borderId="10" xfId="57" applyNumberFormat="1" applyFont="1" applyFill="1" applyBorder="1" applyAlignment="1">
      <alignment horizontal="center" vertical="center"/>
    </xf>
    <xf numFmtId="0" fontId="30" fillId="0" borderId="10" xfId="66" applyNumberFormat="1" applyFont="1" applyFill="1" applyBorder="1" applyAlignment="1">
      <alignment horizontal="center" vertical="center"/>
    </xf>
    <xf numFmtId="0" fontId="6" fillId="0" borderId="10" xfId="66" applyNumberFormat="1" applyFont="1" applyFill="1" applyBorder="1" applyAlignment="1">
      <alignment vertical="center"/>
    </xf>
    <xf numFmtId="0" fontId="32" fillId="24" borderId="10" xfId="66" applyNumberFormat="1" applyFont="1" applyFill="1" applyBorder="1" applyAlignment="1">
      <alignment/>
    </xf>
    <xf numFmtId="0" fontId="6" fillId="0" borderId="10" xfId="66" applyNumberFormat="1" applyFont="1" applyFill="1" applyBorder="1" applyAlignment="1">
      <alignment/>
    </xf>
    <xf numFmtId="0" fontId="26" fillId="0" borderId="10" xfId="66" applyNumberFormat="1" applyFont="1" applyFill="1" applyBorder="1" applyAlignment="1">
      <alignment horizontal="center" vertical="center" wrapText="1"/>
    </xf>
    <xf numFmtId="0" fontId="30" fillId="25" borderId="10" xfId="66" applyNumberFormat="1" applyFont="1" applyFill="1" applyBorder="1" applyAlignment="1">
      <alignment horizontal="center" vertical="center"/>
    </xf>
    <xf numFmtId="0" fontId="11" fillId="0" borderId="10" xfId="66" applyNumberFormat="1" applyFont="1" applyFill="1" applyBorder="1" applyAlignment="1">
      <alignment vertical="center"/>
    </xf>
    <xf numFmtId="0" fontId="11" fillId="0" borderId="10" xfId="66" applyNumberFormat="1" applyFont="1" applyFill="1" applyBorder="1" applyAlignment="1">
      <alignment/>
    </xf>
    <xf numFmtId="0" fontId="11" fillId="0" borderId="10" xfId="66" applyNumberFormat="1" applyFont="1" applyFill="1" applyBorder="1" applyAlignment="1">
      <alignment horizontal="center" vertical="center"/>
    </xf>
    <xf numFmtId="0" fontId="36" fillId="24" borderId="10" xfId="66" applyNumberFormat="1" applyFont="1" applyFill="1" applyBorder="1" applyAlignment="1">
      <alignment horizontal="center" vertical="center" wrapText="1"/>
    </xf>
    <xf numFmtId="0" fontId="4" fillId="0" borderId="10" xfId="66" applyNumberFormat="1" applyFont="1" applyFill="1" applyBorder="1" applyAlignment="1">
      <alignment horizontal="center" vertical="center"/>
    </xf>
    <xf numFmtId="0" fontId="4" fillId="0" borderId="10" xfId="58" applyNumberFormat="1" applyFont="1" applyFill="1" applyBorder="1" applyAlignment="1">
      <alignment horizontal="center" vertical="center"/>
    </xf>
    <xf numFmtId="0" fontId="27" fillId="0" borderId="10" xfId="66" applyNumberFormat="1" applyFont="1" applyFill="1" applyBorder="1" applyAlignment="1">
      <alignment vertical="center"/>
    </xf>
    <xf numFmtId="0" fontId="38" fillId="24" borderId="10" xfId="66" applyNumberFormat="1" applyFont="1" applyFill="1" applyBorder="1" applyAlignment="1">
      <alignment/>
    </xf>
    <xf numFmtId="0" fontId="27" fillId="0" borderId="10" xfId="66" applyNumberFormat="1" applyFont="1" applyFill="1" applyBorder="1" applyAlignment="1">
      <alignment/>
    </xf>
    <xf numFmtId="14" fontId="4" fillId="0" borderId="0" xfId="79" applyNumberFormat="1" applyFont="1" applyFill="1" applyBorder="1" applyAlignment="1">
      <alignment horizontal="right" wrapText="1"/>
      <protection/>
    </xf>
    <xf numFmtId="171" fontId="11" fillId="0" borderId="0" xfId="67" applyNumberFormat="1" applyFont="1" applyFill="1" applyBorder="1" applyAlignment="1">
      <alignment vertical="center" wrapText="1"/>
    </xf>
    <xf numFmtId="175" fontId="11" fillId="25" borderId="10" xfId="67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9" fontId="35" fillId="0" borderId="10" xfId="67" applyNumberFormat="1" applyFont="1" applyFill="1" applyBorder="1" applyAlignment="1">
      <alignment horizontal="right" vertical="center" wrapText="1"/>
    </xf>
    <xf numFmtId="183" fontId="11" fillId="0" borderId="10" xfId="66" applyNumberFormat="1" applyFont="1" applyFill="1" applyBorder="1" applyAlignment="1">
      <alignment horizontal="center" vertical="center"/>
    </xf>
    <xf numFmtId="183" fontId="11" fillId="25" borderId="10" xfId="66" applyNumberFormat="1" applyFont="1" applyFill="1" applyBorder="1" applyAlignment="1">
      <alignment horizontal="center" vertical="center"/>
    </xf>
    <xf numFmtId="173" fontId="30" fillId="0" borderId="10" xfId="57" applyNumberFormat="1" applyFont="1" applyFill="1" applyBorder="1" applyAlignment="1">
      <alignment horizontal="center" vertical="center"/>
    </xf>
    <xf numFmtId="173" fontId="30" fillId="0" borderId="10" xfId="66" applyNumberFormat="1" applyFont="1" applyFill="1" applyBorder="1" applyAlignment="1">
      <alignment horizontal="center" vertical="center"/>
    </xf>
    <xf numFmtId="173" fontId="31" fillId="24" borderId="10" xfId="66" applyNumberFormat="1" applyFont="1" applyFill="1" applyBorder="1" applyAlignment="1">
      <alignment horizontal="center" vertical="center" wrapText="1"/>
    </xf>
    <xf numFmtId="173" fontId="6" fillId="0" borderId="10" xfId="66" applyNumberFormat="1" applyFont="1" applyFill="1" applyBorder="1" applyAlignment="1">
      <alignment horizontal="center"/>
    </xf>
    <xf numFmtId="173" fontId="31" fillId="24" borderId="10" xfId="66" applyNumberFormat="1" applyFont="1" applyFill="1" applyBorder="1" applyAlignment="1">
      <alignment horizontal="center"/>
    </xf>
    <xf numFmtId="173" fontId="11" fillId="0" borderId="10" xfId="66" applyNumberFormat="1" applyFont="1" applyFill="1" applyBorder="1" applyAlignment="1">
      <alignment horizontal="center"/>
    </xf>
    <xf numFmtId="0" fontId="31" fillId="2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171" fontId="5" fillId="0" borderId="0" xfId="0" applyNumberFormat="1" applyFont="1" applyAlignment="1">
      <alignment horizontal="center" vertical="center"/>
    </xf>
    <xf numFmtId="175" fontId="31" fillId="24" borderId="10" xfId="0" applyNumberFormat="1" applyFont="1" applyFill="1" applyBorder="1" applyAlignment="1">
      <alignment horizontal="center" vertical="center"/>
    </xf>
    <xf numFmtId="175" fontId="11" fillId="0" borderId="16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6" fillId="0" borderId="15" xfId="0" applyNumberFormat="1" applyFont="1" applyBorder="1" applyAlignment="1">
      <alignment horizontal="left" vertical="center"/>
    </xf>
    <xf numFmtId="181" fontId="0" fillId="0" borderId="18" xfId="0" applyBorder="1" applyAlignment="1">
      <alignment vertical="center"/>
    </xf>
    <xf numFmtId="179" fontId="6" fillId="0" borderId="10" xfId="0" applyNumberFormat="1" applyFont="1" applyBorder="1" applyAlignment="1">
      <alignment horizontal="center" vertical="center"/>
    </xf>
    <xf numFmtId="9" fontId="27" fillId="24" borderId="10" xfId="62" applyFont="1" applyFill="1" applyBorder="1" applyAlignment="1">
      <alignment horizontal="center"/>
    </xf>
    <xf numFmtId="9" fontId="27" fillId="0" borderId="16" xfId="62" applyFont="1" applyFill="1" applyBorder="1" applyAlignment="1">
      <alignment horizontal="center"/>
    </xf>
    <xf numFmtId="9" fontId="27" fillId="0" borderId="10" xfId="62" applyFont="1" applyFill="1" applyBorder="1" applyAlignment="1">
      <alignment horizontal="center"/>
    </xf>
    <xf numFmtId="9" fontId="38" fillId="24" borderId="10" xfId="62" applyFont="1" applyFill="1" applyBorder="1" applyAlignment="1">
      <alignment horizontal="center"/>
    </xf>
    <xf numFmtId="7" fontId="26" fillId="20" borderId="19" xfId="82" applyNumberFormat="1" applyFont="1" applyFill="1" applyBorder="1" applyAlignment="1">
      <alignment horizontal="center"/>
    </xf>
    <xf numFmtId="7" fontId="6" fillId="20" borderId="0" xfId="80" applyNumberFormat="1" applyFont="1" applyFill="1" applyBorder="1" applyAlignment="1">
      <alignment horizontal="center"/>
    </xf>
    <xf numFmtId="7" fontId="0" fillId="20" borderId="0" xfId="82" applyNumberFormat="1" applyFont="1" applyFill="1" applyBorder="1" applyAlignment="1">
      <alignment/>
    </xf>
    <xf numFmtId="7" fontId="25" fillId="20" borderId="20" xfId="80" applyNumberFormat="1" applyFont="1" applyFill="1" applyBorder="1" applyAlignment="1">
      <alignment horizontal="center"/>
    </xf>
    <xf numFmtId="7" fontId="25" fillId="20" borderId="21" xfId="80" applyNumberFormat="1" applyFont="1" applyFill="1" applyBorder="1" applyAlignment="1">
      <alignment horizontal="center"/>
    </xf>
    <xf numFmtId="181" fontId="25" fillId="20" borderId="0" xfId="67" applyNumberFormat="1" applyFont="1" applyFill="1" applyBorder="1" applyAlignment="1">
      <alignment horizontal="center" wrapText="1"/>
    </xf>
    <xf numFmtId="181" fontId="25" fillId="20" borderId="0" xfId="69" applyNumberFormat="1" applyFont="1" applyFill="1" applyBorder="1" applyAlignment="1">
      <alignment horizontal="center" wrapText="1"/>
    </xf>
    <xf numFmtId="7" fontId="25" fillId="20" borderId="19" xfId="80" applyNumberFormat="1" applyFont="1" applyFill="1" applyBorder="1" applyAlignment="1">
      <alignment horizontal="center"/>
    </xf>
    <xf numFmtId="7" fontId="11" fillId="20" borderId="0" xfId="80" applyNumberFormat="1" applyFont="1" applyFill="1" applyBorder="1" applyAlignment="1">
      <alignment/>
    </xf>
    <xf numFmtId="7" fontId="0" fillId="20" borderId="0" xfId="80" applyNumberFormat="1" applyFont="1" applyFill="1" applyBorder="1" applyAlignment="1">
      <alignment/>
    </xf>
    <xf numFmtId="7" fontId="0" fillId="20" borderId="0" xfId="82" applyNumberFormat="1" applyFont="1" applyFill="1" applyBorder="1" applyAlignment="1">
      <alignment/>
    </xf>
    <xf numFmtId="182" fontId="6" fillId="20" borderId="0" xfId="0" applyNumberFormat="1" applyFont="1" applyFill="1" applyBorder="1" applyAlignment="1">
      <alignment/>
    </xf>
    <xf numFmtId="173" fontId="41" fillId="0" borderId="10" xfId="66" applyNumberFormat="1" applyFont="1" applyFill="1" applyBorder="1" applyAlignment="1">
      <alignment horizontal="center" vertical="center"/>
    </xf>
    <xf numFmtId="173" fontId="11" fillId="0" borderId="10" xfId="58" applyNumberFormat="1" applyFont="1" applyFill="1" applyBorder="1" applyAlignment="1">
      <alignment horizontal="center" vertical="center"/>
    </xf>
    <xf numFmtId="173" fontId="6" fillId="0" borderId="10" xfId="66" applyNumberFormat="1" applyFont="1" applyFill="1" applyBorder="1" applyAlignment="1">
      <alignment horizontal="center" vertical="center"/>
    </xf>
    <xf numFmtId="181" fontId="46" fillId="0" borderId="0" xfId="66" applyNumberFormat="1" applyFont="1" applyFill="1" applyBorder="1" applyAlignment="1">
      <alignment/>
    </xf>
    <xf numFmtId="10" fontId="29" fillId="0" borderId="0" xfId="66" applyNumberFormat="1" applyFont="1" applyFill="1" applyBorder="1" applyAlignment="1">
      <alignment horizontal="center" wrapText="1"/>
    </xf>
    <xf numFmtId="181" fontId="40" fillId="0" borderId="0" xfId="66" applyNumberFormat="1" applyFont="1" applyFill="1" applyBorder="1" applyAlignment="1">
      <alignment vertical="center"/>
    </xf>
    <xf numFmtId="176" fontId="29" fillId="0" borderId="0" xfId="66" applyNumberFormat="1" applyFont="1" applyFill="1" applyBorder="1" applyAlignment="1">
      <alignment horizontal="center" vertical="center"/>
    </xf>
    <xf numFmtId="10" fontId="46" fillId="0" borderId="0" xfId="66" applyNumberFormat="1" applyFont="1" applyFill="1" applyBorder="1" applyAlignment="1">
      <alignment horizontal="center"/>
    </xf>
    <xf numFmtId="176" fontId="46" fillId="0" borderId="0" xfId="66" applyNumberFormat="1" applyFont="1" applyFill="1" applyBorder="1" applyAlignment="1">
      <alignment horizontal="center"/>
    </xf>
    <xf numFmtId="181" fontId="44" fillId="0" borderId="0" xfId="72" applyNumberFormat="1" applyFont="1" applyFill="1" applyBorder="1" applyAlignment="1">
      <alignment vertical="center"/>
    </xf>
    <xf numFmtId="181" fontId="46" fillId="0" borderId="0" xfId="72" applyNumberFormat="1" applyFont="1" applyFill="1" applyBorder="1" applyAlignment="1">
      <alignment/>
    </xf>
    <xf numFmtId="176" fontId="47" fillId="0" borderId="0" xfId="66" applyNumberFormat="1" applyFont="1" applyFill="1" applyBorder="1" applyAlignment="1">
      <alignment horizontal="center" vertical="center"/>
    </xf>
    <xf numFmtId="176" fontId="47" fillId="0" borderId="0" xfId="59" applyNumberFormat="1" applyFont="1" applyFill="1" applyBorder="1" applyAlignment="1">
      <alignment horizontal="right" wrapText="1"/>
    </xf>
    <xf numFmtId="176" fontId="29" fillId="0" borderId="0" xfId="66" applyNumberFormat="1" applyFont="1" applyFill="1" applyBorder="1" applyAlignment="1">
      <alignment horizontal="center"/>
    </xf>
    <xf numFmtId="10" fontId="29" fillId="0" borderId="0" xfId="66" applyNumberFormat="1" applyFont="1" applyFill="1" applyBorder="1" applyAlignment="1">
      <alignment horizontal="center"/>
    </xf>
    <xf numFmtId="176" fontId="47" fillId="0" borderId="0" xfId="59" applyNumberFormat="1" applyFont="1" applyFill="1" applyBorder="1" applyAlignment="1">
      <alignment horizontal="left" wrapText="1"/>
    </xf>
    <xf numFmtId="10" fontId="46" fillId="0" borderId="0" xfId="66" applyNumberFormat="1" applyFont="1" applyFill="1" applyBorder="1" applyAlignment="1">
      <alignment/>
    </xf>
    <xf numFmtId="181" fontId="46" fillId="0" borderId="0" xfId="66" applyNumberFormat="1" applyFont="1" applyFill="1" applyBorder="1" applyAlignment="1">
      <alignment horizontal="center"/>
    </xf>
    <xf numFmtId="181" fontId="48" fillId="0" borderId="0" xfId="66" applyNumberFormat="1" applyFont="1" applyFill="1" applyBorder="1" applyAlignment="1">
      <alignment/>
    </xf>
    <xf numFmtId="176" fontId="49" fillId="0" borderId="0" xfId="59" applyNumberFormat="1" applyFont="1" applyFill="1" applyBorder="1" applyAlignment="1">
      <alignment horizontal="left" wrapText="1"/>
    </xf>
    <xf numFmtId="178" fontId="31" fillId="24" borderId="10" xfId="0" applyNumberFormat="1" applyFont="1" applyFill="1" applyBorder="1" applyAlignment="1">
      <alignment horizontal="center" vertical="center"/>
    </xf>
    <xf numFmtId="178" fontId="11" fillId="0" borderId="16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9" fontId="28" fillId="0" borderId="10" xfId="66" applyNumberFormat="1" applyFont="1" applyFill="1" applyBorder="1" applyAlignment="1">
      <alignment horizontal="center"/>
    </xf>
    <xf numFmtId="176" fontId="39" fillId="0" borderId="10" xfId="66" applyNumberFormat="1" applyFont="1" applyFill="1" applyBorder="1" applyAlignment="1">
      <alignment horizontal="center" vertical="center"/>
    </xf>
    <xf numFmtId="179" fontId="28" fillId="0" borderId="10" xfId="67" applyNumberFormat="1" applyFont="1" applyFill="1" applyBorder="1" applyAlignment="1">
      <alignment horizontal="center" vertical="center" wrapText="1"/>
    </xf>
    <xf numFmtId="179" fontId="28" fillId="0" borderId="12" xfId="66" applyNumberFormat="1" applyFont="1" applyFill="1" applyBorder="1" applyAlignment="1">
      <alignment horizontal="center"/>
    </xf>
    <xf numFmtId="181" fontId="28" fillId="0" borderId="10" xfId="66" applyNumberFormat="1" applyFont="1" applyFill="1" applyBorder="1" applyAlignment="1">
      <alignment horizontal="center"/>
    </xf>
    <xf numFmtId="181" fontId="39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center"/>
    </xf>
    <xf numFmtId="180" fontId="36" fillId="24" borderId="10" xfId="0" applyNumberFormat="1" applyFont="1" applyFill="1" applyBorder="1" applyAlignment="1">
      <alignment horizontal="center"/>
    </xf>
    <xf numFmtId="0" fontId="29" fillId="0" borderId="0" xfId="67" applyNumberFormat="1" applyFont="1" applyFill="1" applyBorder="1" applyAlignment="1">
      <alignment horizontal="center" wrapText="1"/>
    </xf>
    <xf numFmtId="0" fontId="29" fillId="0" borderId="0" xfId="69" applyNumberFormat="1" applyFont="1" applyFill="1" applyBorder="1" applyAlignment="1">
      <alignment horizontal="center" wrapText="1"/>
    </xf>
    <xf numFmtId="7" fontId="29" fillId="0" borderId="19" xfId="80" applyNumberFormat="1" applyFont="1" applyFill="1" applyBorder="1" applyAlignment="1">
      <alignment horizontal="center"/>
    </xf>
    <xf numFmtId="7" fontId="47" fillId="0" borderId="19" xfId="82" applyNumberFormat="1" applyFont="1" applyFill="1" applyBorder="1" applyAlignment="1">
      <alignment horizontal="center"/>
    </xf>
    <xf numFmtId="7" fontId="46" fillId="0" borderId="0" xfId="80" applyNumberFormat="1" applyFont="1" applyFill="1" applyBorder="1" applyAlignment="1">
      <alignment horizontal="center"/>
    </xf>
    <xf numFmtId="7" fontId="44" fillId="0" borderId="0" xfId="80" applyNumberFormat="1" applyFont="1" applyFill="1" applyBorder="1" applyAlignment="1">
      <alignment/>
    </xf>
    <xf numFmtId="7" fontId="44" fillId="0" borderId="22" xfId="80" applyNumberFormat="1" applyFont="1" applyFill="1" applyBorder="1" applyAlignment="1">
      <alignment/>
    </xf>
    <xf numFmtId="7" fontId="44" fillId="0" borderId="0" xfId="82" applyNumberFormat="1" applyFont="1" applyFill="1" applyBorder="1" applyAlignment="1">
      <alignment/>
    </xf>
    <xf numFmtId="7" fontId="29" fillId="0" borderId="20" xfId="80" applyNumberFormat="1" applyFont="1" applyFill="1" applyBorder="1" applyAlignment="1">
      <alignment horizontal="center"/>
    </xf>
    <xf numFmtId="7" fontId="29" fillId="0" borderId="21" xfId="80" applyNumberFormat="1" applyFont="1" applyFill="1" applyBorder="1" applyAlignment="1">
      <alignment horizontal="center"/>
    </xf>
    <xf numFmtId="181" fontId="46" fillId="0" borderId="0" xfId="67" applyNumberFormat="1" applyFont="1" applyFill="1" applyBorder="1" applyAlignment="1">
      <alignment horizontal="center"/>
    </xf>
    <xf numFmtId="181" fontId="46" fillId="0" borderId="0" xfId="67" applyNumberFormat="1" applyFont="1" applyFill="1" applyBorder="1" applyAlignment="1">
      <alignment/>
    </xf>
    <xf numFmtId="176" fontId="50" fillId="24" borderId="10" xfId="66" applyNumberFormat="1" applyFont="1" applyFill="1" applyBorder="1" applyAlignment="1">
      <alignment horizontal="center" vertical="center" wrapText="1"/>
    </xf>
    <xf numFmtId="176" fontId="34" fillId="20" borderId="10" xfId="66" applyNumberFormat="1" applyFont="1" applyFill="1" applyBorder="1" applyAlignment="1">
      <alignment horizontal="center" vertical="center" wrapText="1"/>
    </xf>
    <xf numFmtId="173" fontId="25" fillId="20" borderId="10" xfId="66" applyNumberFormat="1" applyFont="1" applyFill="1" applyBorder="1" applyAlignment="1">
      <alignment horizontal="center" vertical="center" wrapText="1"/>
    </xf>
    <xf numFmtId="173" fontId="25" fillId="20" borderId="10" xfId="66" applyNumberFormat="1" applyFont="1" applyFill="1" applyBorder="1" applyAlignment="1">
      <alignment horizontal="center"/>
    </xf>
    <xf numFmtId="0" fontId="31" fillId="24" borderId="23" xfId="0" applyNumberFormat="1" applyFont="1" applyFill="1" applyBorder="1" applyAlignment="1">
      <alignment horizontal="center" vertical="center"/>
    </xf>
    <xf numFmtId="181" fontId="4" fillId="0" borderId="18" xfId="0" applyFont="1" applyBorder="1" applyAlignment="1">
      <alignment vertical="center"/>
    </xf>
    <xf numFmtId="175" fontId="11" fillId="0" borderId="0" xfId="0" applyNumberFormat="1" applyFont="1" applyFill="1" applyBorder="1" applyAlignment="1">
      <alignment horizontal="center" vertical="center"/>
    </xf>
    <xf numFmtId="175" fontId="6" fillId="0" borderId="0" xfId="67" applyNumberFormat="1" applyFont="1" applyFill="1" applyBorder="1" applyAlignment="1">
      <alignment horizontal="center" vertical="center" wrapText="1"/>
    </xf>
    <xf numFmtId="175" fontId="25" fillId="0" borderId="0" xfId="67" applyNumberFormat="1" applyFont="1" applyFill="1" applyBorder="1" applyAlignment="1">
      <alignment horizontal="center" vertical="center" wrapText="1"/>
    </xf>
    <xf numFmtId="181" fontId="3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181" fontId="0" fillId="0" borderId="0" xfId="0" applyAlignment="1">
      <alignment horizontal="center" vertical="center"/>
    </xf>
    <xf numFmtId="4" fontId="6" fillId="0" borderId="0" xfId="67" applyNumberFormat="1" applyFont="1" applyFill="1" applyBorder="1" applyAlignment="1">
      <alignment/>
    </xf>
    <xf numFmtId="4" fontId="46" fillId="0" borderId="0" xfId="67" applyNumberFormat="1" applyFont="1" applyFill="1" applyBorder="1" applyAlignment="1">
      <alignment horizontal="center"/>
    </xf>
    <xf numFmtId="4" fontId="46" fillId="0" borderId="0" xfId="67" applyNumberFormat="1" applyFont="1" applyFill="1" applyBorder="1" applyAlignment="1">
      <alignment/>
    </xf>
    <xf numFmtId="4" fontId="6" fillId="20" borderId="0" xfId="67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44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44" applyNumberFormat="1" applyFont="1" applyBorder="1" applyAlignment="1">
      <alignment vertical="center"/>
    </xf>
    <xf numFmtId="176" fontId="4" fillId="20" borderId="0" xfId="44" applyNumberFormat="1" applyFont="1" applyFill="1" applyBorder="1" applyAlignment="1">
      <alignment vertical="center"/>
    </xf>
    <xf numFmtId="176" fontId="6" fillId="0" borderId="0" xfId="66" applyNumberFormat="1" applyFont="1">
      <alignment/>
    </xf>
    <xf numFmtId="176" fontId="27" fillId="0" borderId="0" xfId="66" applyNumberFormat="1" applyFont="1">
      <alignment/>
    </xf>
    <xf numFmtId="176" fontId="4" fillId="0" borderId="0" xfId="0" applyNumberFormat="1" applyFont="1" applyAlignment="1">
      <alignment vertical="center"/>
    </xf>
    <xf numFmtId="176" fontId="27" fillId="0" borderId="0" xfId="66" applyNumberFormat="1" applyFont="1" applyBorder="1" applyAlignment="1">
      <alignment horizontal="center"/>
    </xf>
    <xf numFmtId="176" fontId="29" fillId="0" borderId="0" xfId="66" applyNumberFormat="1" applyFont="1">
      <alignment/>
    </xf>
    <xf numFmtId="176" fontId="27" fillId="0" borderId="0" xfId="66" applyNumberFormat="1" applyFont="1" applyAlignment="1">
      <alignment horizontal="left" indent="1"/>
    </xf>
    <xf numFmtId="176" fontId="27" fillId="0" borderId="0" xfId="66" applyNumberFormat="1" applyFont="1" applyAlignment="1">
      <alignment horizontal="left" indent="2"/>
    </xf>
    <xf numFmtId="176" fontId="27" fillId="0" borderId="0" xfId="66" applyNumberFormat="1" applyFont="1" applyFill="1" applyBorder="1" applyAlignment="1">
      <alignment horizontal="center"/>
    </xf>
    <xf numFmtId="176" fontId="25" fillId="0" borderId="0" xfId="66" applyNumberFormat="1" applyFont="1">
      <alignment/>
    </xf>
    <xf numFmtId="176" fontId="28" fillId="0" borderId="0" xfId="66" applyNumberFormat="1" applyFont="1" applyAlignment="1">
      <alignment horizontal="left" indent="1"/>
    </xf>
    <xf numFmtId="176" fontId="28" fillId="0" borderId="24" xfId="66" applyNumberFormat="1" applyFont="1" applyBorder="1" applyAlignment="1">
      <alignment horizontal="center"/>
    </xf>
    <xf numFmtId="176" fontId="39" fillId="0" borderId="0" xfId="0" applyNumberFormat="1" applyFont="1" applyAlignment="1">
      <alignment vertical="center"/>
    </xf>
    <xf numFmtId="176" fontId="28" fillId="0" borderId="25" xfId="66" applyNumberFormat="1" applyFont="1" applyBorder="1" applyAlignment="1">
      <alignment horizontal="center"/>
    </xf>
    <xf numFmtId="176" fontId="27" fillId="0" borderId="0" xfId="66" applyNumberFormat="1" applyFont="1" applyAlignment="1">
      <alignment horizontal="left" indent="2"/>
    </xf>
    <xf numFmtId="176" fontId="27" fillId="0" borderId="0" xfId="66" applyNumberFormat="1" applyFont="1" applyBorder="1" applyAlignment="1">
      <alignment horizontal="center"/>
    </xf>
    <xf numFmtId="176" fontId="28" fillId="0" borderId="0" xfId="66" applyNumberFormat="1" applyFont="1">
      <alignment/>
    </xf>
    <xf numFmtId="176" fontId="4" fillId="0" borderId="0" xfId="0" applyNumberFormat="1" applyFont="1" applyAlignment="1">
      <alignment horizontal="center" vertical="center"/>
    </xf>
    <xf numFmtId="176" fontId="4" fillId="0" borderId="0" xfId="44" applyNumberFormat="1" applyFont="1" applyAlignment="1">
      <alignment horizontal="center" vertical="center"/>
    </xf>
    <xf numFmtId="49" fontId="27" fillId="0" borderId="0" xfId="66" applyNumberFormat="1" applyFont="1" applyAlignment="1">
      <alignment horizontal="left" indent="2"/>
    </xf>
    <xf numFmtId="2" fontId="5" fillId="0" borderId="7" xfId="79" applyNumberFormat="1" applyFont="1" applyFill="1" applyBorder="1" applyAlignment="1">
      <alignment horizontal="center" wrapText="1"/>
      <protection/>
    </xf>
    <xf numFmtId="181" fontId="44" fillId="0" borderId="0" xfId="79" applyAlignment="1">
      <alignment horizontal="center"/>
      <protection/>
    </xf>
    <xf numFmtId="2" fontId="5" fillId="0" borderId="0" xfId="79" applyNumberFormat="1" applyFont="1" applyFill="1" applyBorder="1" applyAlignment="1">
      <alignment horizontal="center" wrapText="1"/>
      <protection/>
    </xf>
    <xf numFmtId="0" fontId="5" fillId="0" borderId="26" xfId="79" applyNumberFormat="1" applyFont="1" applyFill="1" applyBorder="1" applyAlignment="1">
      <alignment horizontal="right" wrapText="1"/>
      <protection/>
    </xf>
    <xf numFmtId="14" fontId="5" fillId="0" borderId="26" xfId="79" applyNumberFormat="1" applyFont="1" applyFill="1" applyBorder="1" applyAlignment="1">
      <alignment horizontal="right" wrapText="1"/>
      <protection/>
    </xf>
    <xf numFmtId="181" fontId="5" fillId="0" borderId="26" xfId="79" applyFont="1" applyFill="1" applyBorder="1" applyAlignment="1">
      <alignment wrapText="1"/>
      <protection/>
    </xf>
    <xf numFmtId="2" fontId="5" fillId="0" borderId="26" xfId="79" applyNumberFormat="1" applyFont="1" applyFill="1" applyBorder="1" applyAlignment="1">
      <alignment horizontal="center" wrapText="1"/>
      <protection/>
    </xf>
    <xf numFmtId="0" fontId="5" fillId="20" borderId="0" xfId="79" applyNumberFormat="1" applyFont="1" applyFill="1" applyBorder="1" applyAlignment="1">
      <alignment horizontal="center"/>
      <protection/>
    </xf>
    <xf numFmtId="181" fontId="5" fillId="20" borderId="0" xfId="79" applyFont="1" applyFill="1" applyBorder="1" applyAlignment="1">
      <alignment horizontal="center"/>
      <protection/>
    </xf>
    <xf numFmtId="2" fontId="5" fillId="20" borderId="0" xfId="79" applyNumberFormat="1" applyFont="1" applyFill="1" applyBorder="1" applyAlignment="1">
      <alignment horizontal="center" wrapText="1"/>
      <protection/>
    </xf>
    <xf numFmtId="181" fontId="31" fillId="20" borderId="0" xfId="0" applyNumberFormat="1" applyFont="1" applyFill="1" applyBorder="1" applyAlignment="1">
      <alignment/>
    </xf>
    <xf numFmtId="189" fontId="27" fillId="0" borderId="0" xfId="66" applyNumberFormat="1" applyFont="1" applyBorder="1" applyAlignment="1">
      <alignment horizontal="center"/>
    </xf>
    <xf numFmtId="189" fontId="27" fillId="0" borderId="24" xfId="66" applyNumberFormat="1" applyFont="1" applyBorder="1" applyAlignment="1">
      <alignment horizontal="center"/>
    </xf>
    <xf numFmtId="189" fontId="28" fillId="0" borderId="25" xfId="66" applyNumberFormat="1" applyFont="1" applyBorder="1" applyAlignment="1">
      <alignment horizontal="center"/>
    </xf>
    <xf numFmtId="189" fontId="27" fillId="0" borderId="0" xfId="66" applyNumberFormat="1" applyFont="1">
      <alignment/>
    </xf>
    <xf numFmtId="189" fontId="27" fillId="0" borderId="0" xfId="66" applyNumberFormat="1" applyFont="1" applyAlignment="1">
      <alignment horizontal="center"/>
    </xf>
    <xf numFmtId="5" fontId="27" fillId="0" borderId="0" xfId="66" applyNumberFormat="1" applyFont="1" applyBorder="1" applyAlignment="1">
      <alignment horizontal="center"/>
    </xf>
    <xf numFmtId="5" fontId="27" fillId="0" borderId="24" xfId="66" applyNumberFormat="1" applyFont="1" applyBorder="1" applyAlignment="1">
      <alignment horizontal="center"/>
    </xf>
    <xf numFmtId="176" fontId="28" fillId="0" borderId="0" xfId="66" applyNumberFormat="1" applyFont="1" applyBorder="1" applyAlignment="1" quotePrefix="1">
      <alignment horizontal="center"/>
    </xf>
    <xf numFmtId="181" fontId="55" fillId="0" borderId="0" xfId="66" applyNumberFormat="1" applyFont="1" applyAlignment="1">
      <alignment horizontal="left" indent="2"/>
    </xf>
    <xf numFmtId="190" fontId="57" fillId="24" borderId="0" xfId="0" applyNumberFormat="1" applyFont="1" applyFill="1" applyBorder="1" applyAlignment="1">
      <alignment horizontal="center" vertical="top"/>
    </xf>
    <xf numFmtId="0" fontId="47" fillId="0" borderId="0" xfId="0" applyNumberFormat="1" applyFont="1" applyBorder="1" applyAlignment="1">
      <alignment horizontal="center" vertical="top"/>
    </xf>
    <xf numFmtId="181" fontId="44" fillId="0" borderId="0" xfId="0" applyFont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top"/>
    </xf>
    <xf numFmtId="0" fontId="40" fillId="0" borderId="0" xfId="0" applyNumberFormat="1" applyFont="1" applyFill="1" applyBorder="1" applyAlignment="1">
      <alignment vertical="center"/>
    </xf>
    <xf numFmtId="181" fontId="44" fillId="0" borderId="0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center"/>
    </xf>
    <xf numFmtId="171" fontId="40" fillId="0" borderId="0" xfId="0" applyNumberFormat="1" applyFont="1" applyFill="1" applyBorder="1" applyAlignment="1">
      <alignment horizontal="left" vertical="center"/>
    </xf>
    <xf numFmtId="179" fontId="40" fillId="0" borderId="0" xfId="0" applyNumberFormat="1" applyFont="1" applyFill="1" applyBorder="1" applyAlignment="1">
      <alignment horizontal="left" vertical="center"/>
    </xf>
    <xf numFmtId="179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179" fontId="47" fillId="0" borderId="0" xfId="0" applyNumberFormat="1" applyFont="1" applyFill="1" applyBorder="1" applyAlignment="1">
      <alignment horizontal="center" vertical="center"/>
    </xf>
    <xf numFmtId="171" fontId="47" fillId="0" borderId="0" xfId="0" applyNumberFormat="1" applyFont="1" applyFill="1" applyBorder="1" applyAlignment="1">
      <alignment horizontal="left" vertical="center"/>
    </xf>
    <xf numFmtId="179" fontId="47" fillId="0" borderId="0" xfId="0" applyNumberFormat="1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horizontal="center" vertical="center"/>
    </xf>
    <xf numFmtId="181" fontId="58" fillId="0" borderId="0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top"/>
    </xf>
    <xf numFmtId="0" fontId="40" fillId="0" borderId="0" xfId="0" applyNumberFormat="1" applyFont="1" applyBorder="1" applyAlignment="1">
      <alignment horizontal="center" vertical="center"/>
    </xf>
    <xf numFmtId="181" fontId="44" fillId="0" borderId="0" xfId="0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9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4" xfId="44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8" xfId="44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5" xfId="44" applyNumberFormat="1" applyFont="1" applyBorder="1" applyAlignment="1">
      <alignment vertical="center"/>
    </xf>
    <xf numFmtId="176" fontId="4" fillId="0" borderId="15" xfId="44" applyNumberFormat="1" applyFont="1" applyFill="1" applyBorder="1" applyAlignment="1">
      <alignment vertical="center"/>
    </xf>
    <xf numFmtId="176" fontId="4" fillId="0" borderId="0" xfId="44" applyNumberFormat="1" applyFont="1" applyFill="1" applyBorder="1" applyAlignment="1">
      <alignment vertical="center"/>
    </xf>
    <xf numFmtId="176" fontId="4" fillId="0" borderId="18" xfId="44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22" borderId="27" xfId="0" applyNumberFormat="1" applyFont="1" applyFill="1" applyBorder="1" applyAlignment="1">
      <alignment horizontal="center" vertical="center"/>
    </xf>
    <xf numFmtId="176" fontId="4" fillId="22" borderId="16" xfId="0" applyNumberFormat="1" applyFont="1" applyFill="1" applyBorder="1" applyAlignment="1">
      <alignment horizontal="center" vertical="center"/>
    </xf>
    <xf numFmtId="176" fontId="4" fillId="22" borderId="17" xfId="0" applyNumberFormat="1" applyFont="1" applyFill="1" applyBorder="1" applyAlignment="1">
      <alignment horizontal="center" vertical="center"/>
    </xf>
    <xf numFmtId="176" fontId="4" fillId="22" borderId="2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22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44" applyNumberFormat="1" applyFont="1" applyBorder="1" applyAlignment="1">
      <alignment horizontal="center" vertical="center"/>
    </xf>
    <xf numFmtId="176" fontId="4" fillId="20" borderId="23" xfId="0" applyNumberFormat="1" applyFont="1" applyFill="1" applyBorder="1" applyAlignment="1">
      <alignment horizontal="center" vertical="center"/>
    </xf>
    <xf numFmtId="176" fontId="4" fillId="20" borderId="27" xfId="0" applyNumberFormat="1" applyFont="1" applyFill="1" applyBorder="1" applyAlignment="1">
      <alignment horizontal="center" vertical="center"/>
    </xf>
    <xf numFmtId="176" fontId="4" fillId="20" borderId="10" xfId="0" applyNumberFormat="1" applyFont="1" applyFill="1" applyBorder="1" applyAlignment="1">
      <alignment horizontal="center" vertical="center" wrapText="1"/>
    </xf>
    <xf numFmtId="176" fontId="4" fillId="24" borderId="10" xfId="44" applyNumberFormat="1" applyFont="1" applyFill="1" applyBorder="1" applyAlignment="1">
      <alignment horizontal="center" vertical="center"/>
    </xf>
    <xf numFmtId="176" fontId="4" fillId="24" borderId="14" xfId="44" applyNumberFormat="1" applyFont="1" applyFill="1" applyBorder="1" applyAlignment="1">
      <alignment vertical="center"/>
    </xf>
    <xf numFmtId="176" fontId="4" fillId="24" borderId="0" xfId="44" applyNumberFormat="1" applyFont="1" applyFill="1" applyBorder="1" applyAlignment="1">
      <alignment vertical="center"/>
    </xf>
    <xf numFmtId="176" fontId="4" fillId="24" borderId="15" xfId="44" applyNumberFormat="1" applyFont="1" applyFill="1" applyBorder="1" applyAlignment="1">
      <alignment vertical="center"/>
    </xf>
    <xf numFmtId="176" fontId="4" fillId="24" borderId="18" xfId="44" applyNumberFormat="1" applyFont="1" applyFill="1" applyBorder="1" applyAlignment="1">
      <alignment vertical="center"/>
    </xf>
    <xf numFmtId="176" fontId="28" fillId="0" borderId="0" xfId="66" applyNumberFormat="1" applyFont="1" applyFill="1" applyBorder="1" applyAlignment="1" quotePrefix="1">
      <alignment horizontal="center"/>
    </xf>
    <xf numFmtId="181" fontId="27" fillId="0" borderId="0" xfId="66" applyNumberFormat="1" applyFont="1" applyFill="1">
      <alignment/>
    </xf>
    <xf numFmtId="189" fontId="27" fillId="0" borderId="0" xfId="66" applyNumberFormat="1" applyFont="1" applyFill="1" applyBorder="1" applyAlignment="1">
      <alignment horizontal="center"/>
    </xf>
    <xf numFmtId="189" fontId="27" fillId="0" borderId="24" xfId="66" applyNumberFormat="1" applyFont="1" applyFill="1" applyBorder="1" applyAlignment="1">
      <alignment horizontal="center"/>
    </xf>
    <xf numFmtId="189" fontId="28" fillId="0" borderId="25" xfId="66" applyNumberFormat="1" applyFont="1" applyFill="1" applyBorder="1" applyAlignment="1">
      <alignment horizontal="center"/>
    </xf>
    <xf numFmtId="189" fontId="27" fillId="0" borderId="0" xfId="66" applyNumberFormat="1" applyFont="1" applyFill="1">
      <alignment/>
    </xf>
    <xf numFmtId="189" fontId="27" fillId="0" borderId="0" xfId="66" applyNumberFormat="1" applyFont="1" applyFill="1" applyAlignment="1">
      <alignment horizontal="center"/>
    </xf>
    <xf numFmtId="5" fontId="27" fillId="0" borderId="0" xfId="66" applyNumberFormat="1" applyFont="1" applyFill="1" applyBorder="1" applyAlignment="1">
      <alignment horizontal="center"/>
    </xf>
    <xf numFmtId="5" fontId="27" fillId="0" borderId="24" xfId="66" applyNumberFormat="1" applyFont="1" applyFill="1" applyBorder="1" applyAlignment="1">
      <alignment horizontal="center"/>
    </xf>
    <xf numFmtId="176" fontId="6" fillId="0" borderId="0" xfId="66" applyNumberFormat="1" applyFont="1" applyFill="1">
      <alignment/>
    </xf>
    <xf numFmtId="181" fontId="6" fillId="0" borderId="0" xfId="66" applyNumberFormat="1" applyFont="1" applyFill="1">
      <alignment/>
    </xf>
    <xf numFmtId="44" fontId="6" fillId="0" borderId="0" xfId="44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27" fillId="22" borderId="0" xfId="66" applyNumberFormat="1" applyFont="1" applyFill="1" applyAlignment="1">
      <alignment horizontal="left" indent="2"/>
    </xf>
    <xf numFmtId="176" fontId="28" fillId="0" borderId="15" xfId="66" applyNumberFormat="1" applyFont="1" applyBorder="1" applyAlignment="1">
      <alignment horizontal="center"/>
    </xf>
    <xf numFmtId="188" fontId="28" fillId="0" borderId="15" xfId="66" applyNumberFormat="1" applyFont="1" applyBorder="1" applyAlignment="1" quotePrefix="1">
      <alignment horizontal="center"/>
    </xf>
    <xf numFmtId="188" fontId="28" fillId="0" borderId="15" xfId="66" applyNumberFormat="1" applyFont="1" applyBorder="1" applyAlignment="1">
      <alignment horizontal="center"/>
    </xf>
    <xf numFmtId="2" fontId="5" fillId="26" borderId="7" xfId="79" applyNumberFormat="1" applyFont="1" applyFill="1" applyBorder="1" applyAlignment="1">
      <alignment horizontal="center" wrapText="1"/>
      <protection/>
    </xf>
    <xf numFmtId="181" fontId="31" fillId="24" borderId="0" xfId="66" applyNumberFormat="1" applyFont="1" applyFill="1" applyAlignment="1">
      <alignment horizontal="center"/>
    </xf>
    <xf numFmtId="181" fontId="31" fillId="27" borderId="0" xfId="66" applyNumberFormat="1" applyFont="1" applyFill="1" applyAlignment="1">
      <alignment horizontal="center"/>
    </xf>
    <xf numFmtId="176" fontId="48" fillId="0" borderId="0" xfId="66" applyNumberFormat="1" applyFont="1">
      <alignment/>
    </xf>
    <xf numFmtId="176" fontId="48" fillId="0" borderId="0" xfId="66" applyNumberFormat="1" applyFont="1" applyBorder="1" applyAlignment="1">
      <alignment horizontal="center"/>
    </xf>
    <xf numFmtId="176" fontId="49" fillId="0" borderId="0" xfId="0" applyNumberFormat="1" applyFont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44" fontId="27" fillId="0" borderId="0" xfId="44" applyFont="1" applyAlignment="1">
      <alignment/>
    </xf>
    <xf numFmtId="191" fontId="6" fillId="0" borderId="0" xfId="67" applyNumberFormat="1" applyFont="1" applyFill="1" applyBorder="1" applyAlignment="1">
      <alignment/>
    </xf>
    <xf numFmtId="191" fontId="25" fillId="0" borderId="0" xfId="67" applyNumberFormat="1" applyFont="1" applyFill="1" applyBorder="1" applyAlignment="1">
      <alignment horizontal="center" wrapText="1"/>
    </xf>
    <xf numFmtId="191" fontId="25" fillId="0" borderId="0" xfId="69" applyNumberFormat="1" applyFont="1" applyFill="1" applyBorder="1" applyAlignment="1">
      <alignment horizontal="center" wrapText="1"/>
    </xf>
    <xf numFmtId="192" fontId="29" fillId="0" borderId="0" xfId="67" applyNumberFormat="1" applyFont="1" applyFill="1" applyBorder="1" applyAlignment="1">
      <alignment/>
    </xf>
    <xf numFmtId="192" fontId="25" fillId="0" borderId="0" xfId="67" applyNumberFormat="1" applyFont="1" applyFill="1" applyBorder="1" applyAlignment="1">
      <alignment/>
    </xf>
    <xf numFmtId="44" fontId="25" fillId="0" borderId="19" xfId="44" applyFont="1" applyFill="1" applyBorder="1" applyAlignment="1">
      <alignment horizontal="center"/>
    </xf>
    <xf numFmtId="44" fontId="26" fillId="0" borderId="19" xfId="44" applyFont="1" applyFill="1" applyBorder="1" applyAlignment="1">
      <alignment horizontal="center"/>
    </xf>
    <xf numFmtId="44" fontId="26" fillId="20" borderId="19" xfId="44" applyFont="1" applyFill="1" applyBorder="1" applyAlignment="1">
      <alignment vertical="center"/>
    </xf>
    <xf numFmtId="192" fontId="6" fillId="0" borderId="0" xfId="67" applyNumberFormat="1" applyFont="1" applyFill="1" applyBorder="1" applyAlignment="1">
      <alignment/>
    </xf>
    <xf numFmtId="192" fontId="6" fillId="0" borderId="0" xfId="67" applyNumberFormat="1" applyFont="1" applyFill="1" applyBorder="1" applyAlignment="1">
      <alignment horizontal="left" indent="1"/>
    </xf>
    <xf numFmtId="44" fontId="6" fillId="0" borderId="0" xfId="44" applyFont="1" applyFill="1" applyBorder="1" applyAlignment="1">
      <alignment horizontal="center"/>
    </xf>
    <xf numFmtId="44" fontId="11" fillId="20" borderId="0" xfId="44" applyFont="1" applyFill="1" applyAlignment="1">
      <alignment vertical="center"/>
    </xf>
    <xf numFmtId="192" fontId="25" fillId="0" borderId="0" xfId="67" applyNumberFormat="1" applyFont="1" applyFill="1" applyBorder="1" applyAlignment="1">
      <alignment horizontal="left" indent="1"/>
    </xf>
    <xf numFmtId="44" fontId="25" fillId="0" borderId="0" xfId="44" applyFont="1" applyFill="1" applyBorder="1" applyAlignment="1">
      <alignment horizontal="center"/>
    </xf>
    <xf numFmtId="44" fontId="25" fillId="20" borderId="0" xfId="44" applyFont="1" applyFill="1" applyBorder="1" applyAlignment="1">
      <alignment horizontal="center"/>
    </xf>
    <xf numFmtId="44" fontId="6" fillId="0" borderId="0" xfId="44" applyFont="1" applyFill="1" applyBorder="1" applyAlignment="1">
      <alignment/>
    </xf>
    <xf numFmtId="192" fontId="6" fillId="0" borderId="0" xfId="67" applyNumberFormat="1" applyFont="1" applyFill="1" applyBorder="1" applyAlignment="1">
      <alignment horizontal="left" indent="2"/>
    </xf>
    <xf numFmtId="44" fontId="25" fillId="0" borderId="20" xfId="44" applyFont="1" applyFill="1" applyBorder="1" applyAlignment="1">
      <alignment horizontal="center"/>
    </xf>
    <xf numFmtId="44" fontId="25" fillId="20" borderId="20" xfId="44" applyFont="1" applyFill="1" applyBorder="1" applyAlignment="1">
      <alignment horizontal="center"/>
    </xf>
    <xf numFmtId="44" fontId="25" fillId="0" borderId="21" xfId="44" applyFont="1" applyFill="1" applyBorder="1" applyAlignment="1">
      <alignment horizontal="center"/>
    </xf>
    <xf numFmtId="44" fontId="61" fillId="0" borderId="21" xfId="44" applyFont="1" applyFill="1" applyBorder="1" applyAlignment="1">
      <alignment horizontal="center"/>
    </xf>
    <xf numFmtId="44" fontId="25" fillId="20" borderId="21" xfId="44" applyFont="1" applyFill="1" applyBorder="1" applyAlignment="1">
      <alignment horizontal="center"/>
    </xf>
    <xf numFmtId="182" fontId="6" fillId="0" borderId="0" xfId="67" applyNumberFormat="1" applyFont="1" applyFill="1" applyBorder="1" applyAlignment="1">
      <alignment/>
    </xf>
    <xf numFmtId="182" fontId="6" fillId="0" borderId="0" xfId="67" applyNumberFormat="1" applyFont="1" applyFill="1" applyBorder="1" applyAlignment="1">
      <alignment horizontal="right"/>
    </xf>
    <xf numFmtId="182" fontId="6" fillId="0" borderId="0" xfId="67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/>
    </xf>
    <xf numFmtId="192" fontId="6" fillId="0" borderId="0" xfId="67" applyNumberFormat="1" applyFont="1" applyFill="1" applyBorder="1" applyAlignment="1">
      <alignment horizont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 wrapText="1"/>
    </xf>
    <xf numFmtId="176" fontId="4" fillId="0" borderId="31" xfId="0" applyNumberFormat="1" applyFont="1" applyBorder="1" applyAlignment="1">
      <alignment vertical="center" wrapText="1"/>
    </xf>
    <xf numFmtId="192" fontId="29" fillId="0" borderId="0" xfId="67" applyNumberFormat="1" applyFont="1" applyFill="1" applyBorder="1" applyAlignment="1">
      <alignment/>
    </xf>
    <xf numFmtId="181" fontId="60" fillId="0" borderId="0" xfId="66" applyNumberFormat="1" applyFont="1">
      <alignment/>
    </xf>
    <xf numFmtId="181" fontId="41" fillId="0" borderId="10" xfId="66" applyNumberFormat="1" applyFont="1" applyFill="1" applyBorder="1" applyAlignment="1">
      <alignment horizontal="left" vertical="center"/>
    </xf>
    <xf numFmtId="181" fontId="6" fillId="0" borderId="13" xfId="0" applyNumberFormat="1" applyFont="1" applyBorder="1" applyAlignment="1">
      <alignment horizontal="left" vertical="center"/>
    </xf>
    <xf numFmtId="181" fontId="6" fillId="0" borderId="29" xfId="0" applyNumberFormat="1" applyFont="1" applyBorder="1" applyAlignment="1">
      <alignment horizontal="left" vertical="center"/>
    </xf>
    <xf numFmtId="181" fontId="6" fillId="0" borderId="10" xfId="0" applyNumberFormat="1" applyFont="1" applyBorder="1" applyAlignment="1">
      <alignment horizontal="left" vertical="center"/>
    </xf>
    <xf numFmtId="181" fontId="6" fillId="0" borderId="11" xfId="0" applyNumberFormat="1" applyFont="1" applyBorder="1" applyAlignment="1">
      <alignment horizontal="left" vertical="center"/>
    </xf>
    <xf numFmtId="181" fontId="45" fillId="0" borderId="10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left" vertical="center"/>
    </xf>
    <xf numFmtId="181" fontId="42" fillId="0" borderId="10" xfId="66" applyNumberFormat="1" applyFont="1" applyFill="1" applyBorder="1" applyAlignment="1">
      <alignment horizontal="left" vertical="center"/>
    </xf>
    <xf numFmtId="181" fontId="42" fillId="0" borderId="11" xfId="66" applyNumberFormat="1" applyFont="1" applyFill="1" applyBorder="1" applyAlignment="1">
      <alignment horizontal="left" vertical="center"/>
    </xf>
    <xf numFmtId="0" fontId="47" fillId="22" borderId="0" xfId="0" applyNumberFormat="1" applyFont="1" applyFill="1" applyBorder="1" applyAlignment="1">
      <alignment horizontal="center" vertical="top"/>
    </xf>
    <xf numFmtId="0" fontId="47" fillId="0" borderId="0" xfId="0" applyNumberFormat="1" applyFont="1" applyBorder="1" applyAlignment="1">
      <alignment horizontal="center" vertical="top"/>
    </xf>
    <xf numFmtId="0" fontId="47" fillId="10" borderId="0" xfId="0" applyNumberFormat="1" applyFont="1" applyFill="1" applyBorder="1" applyAlignment="1">
      <alignment horizontal="center" vertical="top"/>
    </xf>
    <xf numFmtId="0" fontId="47" fillId="0" borderId="0" xfId="0" applyNumberFormat="1" applyFont="1" applyFill="1" applyBorder="1" applyAlignment="1">
      <alignment horizontal="center" vertical="top"/>
    </xf>
  </cellXfs>
  <cellStyles count="6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ense Accounts" xfId="57"/>
    <cellStyle name="Normal_Income Type" xfId="58"/>
    <cellStyle name="Normal_Sheet3" xfId="59"/>
    <cellStyle name="Note" xfId="60"/>
    <cellStyle name="Output" xfId="61"/>
    <cellStyle name="Percent" xfId="62"/>
    <cellStyle name="Sheet Title" xfId="63"/>
    <cellStyle name="Total" xfId="64"/>
    <cellStyle name="Warning Text" xfId="65"/>
    <cellStyle name="常规 2" xfId="66"/>
    <cellStyle name="常规 2 2" xfId="67"/>
    <cellStyle name="常规 2 2 2" xfId="68"/>
    <cellStyle name="常规 2 2_Cashflow" xfId="69"/>
    <cellStyle name="常规 2 3" xfId="70"/>
    <cellStyle name="常规 2 4" xfId="71"/>
    <cellStyle name="常规 3" xfId="72"/>
    <cellStyle name="常规 4" xfId="73"/>
    <cellStyle name="常规 5" xfId="74"/>
    <cellStyle name="常规 5 2" xfId="75"/>
    <cellStyle name="常规 6" xfId="76"/>
    <cellStyle name="常规 7" xfId="77"/>
    <cellStyle name="常规 8" xfId="78"/>
    <cellStyle name="常规_Detailed Expenses_1" xfId="79"/>
    <cellStyle name="货币 2" xfId="80"/>
    <cellStyle name="货币 2 2" xfId="81"/>
    <cellStyle name="货币 2_Cashflow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8.875" defaultRowHeight="18.75" customHeight="1"/>
  <cols>
    <col min="1" max="1" width="9.00390625" style="171" bestFit="1" customWidth="1"/>
    <col min="2" max="2" width="52.125" style="51" customWidth="1"/>
    <col min="3" max="4" width="9.00390625" style="63" bestFit="1" customWidth="1"/>
    <col min="5" max="5" width="18.625" style="51" customWidth="1"/>
    <col min="6" max="16384" width="8.875" style="51" customWidth="1"/>
  </cols>
  <sheetData>
    <row r="1" ht="18.75" customHeight="1">
      <c r="B1" s="240" t="s">
        <v>1189</v>
      </c>
    </row>
    <row r="2" ht="18.75" customHeight="1">
      <c r="B2" s="240" t="s">
        <v>1188</v>
      </c>
    </row>
    <row r="4" spans="1:4" ht="18.75" customHeight="1">
      <c r="A4" s="242" t="s">
        <v>1210</v>
      </c>
      <c r="B4" s="243" t="s">
        <v>1255</v>
      </c>
      <c r="C4" s="51"/>
      <c r="D4" s="51"/>
    </row>
    <row r="5" spans="1:4" ht="18.75" customHeight="1">
      <c r="A5" s="241"/>
      <c r="B5" s="72"/>
      <c r="C5" s="51"/>
      <c r="D5" s="51"/>
    </row>
    <row r="6" spans="1:4" ht="18.75" customHeight="1">
      <c r="A6" s="241">
        <v>0</v>
      </c>
      <c r="B6" s="72" t="s">
        <v>173</v>
      </c>
      <c r="C6" s="51"/>
      <c r="D6" s="51"/>
    </row>
    <row r="7" spans="1:4" ht="18.75" customHeight="1">
      <c r="A7" s="241">
        <v>1</v>
      </c>
      <c r="B7" s="66" t="s">
        <v>953</v>
      </c>
      <c r="C7" s="51"/>
      <c r="D7" s="51"/>
    </row>
    <row r="8" spans="1:4" ht="18.75" customHeight="1">
      <c r="A8" s="241">
        <v>2</v>
      </c>
      <c r="B8" s="72" t="s">
        <v>159</v>
      </c>
      <c r="C8" s="51"/>
      <c r="D8" s="51"/>
    </row>
    <row r="9" spans="1:4" ht="18.75" customHeight="1">
      <c r="A9" s="241">
        <v>3</v>
      </c>
      <c r="B9" s="72" t="s">
        <v>158</v>
      </c>
      <c r="C9" s="51"/>
      <c r="D9" s="51"/>
    </row>
    <row r="10" spans="1:4" ht="18.75" customHeight="1">
      <c r="A10" s="241">
        <v>4</v>
      </c>
      <c r="B10" s="66" t="s">
        <v>1353</v>
      </c>
      <c r="C10" s="51"/>
      <c r="D10" s="51"/>
    </row>
    <row r="11" spans="1:4" ht="18.75" customHeight="1">
      <c r="A11" s="241">
        <v>5</v>
      </c>
      <c r="B11" s="66" t="s">
        <v>1354</v>
      </c>
      <c r="C11" s="51"/>
      <c r="D11" s="51"/>
    </row>
    <row r="12" spans="1:4" ht="18.75" customHeight="1">
      <c r="A12" s="241">
        <v>6</v>
      </c>
      <c r="B12" s="72" t="s">
        <v>162</v>
      </c>
      <c r="C12" s="51"/>
      <c r="D12" s="51"/>
    </row>
    <row r="13" spans="1:4" ht="18.75" customHeight="1">
      <c r="A13" s="241">
        <v>7</v>
      </c>
      <c r="B13" s="66" t="s">
        <v>160</v>
      </c>
      <c r="C13" s="51"/>
      <c r="D13" s="51"/>
    </row>
    <row r="14" spans="1:4" ht="18.75" customHeight="1">
      <c r="A14" s="241">
        <v>8</v>
      </c>
      <c r="B14" s="66" t="s">
        <v>161</v>
      </c>
      <c r="C14" s="51"/>
      <c r="D14" s="51"/>
    </row>
    <row r="15" spans="1:4" ht="18.75" customHeight="1">
      <c r="A15" s="241">
        <v>9</v>
      </c>
      <c r="B15" s="66" t="s">
        <v>1268</v>
      </c>
      <c r="C15" s="51"/>
      <c r="D15" s="51"/>
    </row>
    <row r="16" spans="1:4" ht="18.75" customHeight="1">
      <c r="A16" s="241">
        <v>10</v>
      </c>
      <c r="B16" s="66" t="s">
        <v>1269</v>
      </c>
      <c r="C16" s="51"/>
      <c r="D16" s="51"/>
    </row>
    <row r="17" spans="1:4" ht="18.75" customHeight="1">
      <c r="A17" s="241">
        <v>11</v>
      </c>
      <c r="B17" s="72" t="s">
        <v>62</v>
      </c>
      <c r="C17" s="51"/>
      <c r="D17" s="51"/>
    </row>
    <row r="18" spans="3:4" ht="18.75" customHeight="1">
      <c r="C18" s="51"/>
      <c r="D18" s="51"/>
    </row>
    <row r="19" spans="1:2" ht="18.75" customHeight="1">
      <c r="A19" s="172"/>
      <c r="B19" s="92"/>
    </row>
  </sheetData>
  <printOptions/>
  <pageMargins left="0.6986111111111111" right="0.6986111111111111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4"/>
  <sheetViews>
    <sheetView workbookViewId="0" topLeftCell="A611">
      <selection activeCell="F630" sqref="F630"/>
    </sheetView>
  </sheetViews>
  <sheetFormatPr defaultColWidth="8.875" defaultRowHeight="13.5"/>
  <cols>
    <col min="1" max="1" width="8.875" style="144" customWidth="1"/>
    <col min="2" max="2" width="8.875" style="98" customWidth="1"/>
    <col min="3" max="3" width="29.625" style="98" customWidth="1"/>
    <col min="4" max="4" width="8.00390625" style="99" bestFit="1" customWidth="1"/>
    <col min="5" max="5" width="14.125" style="297" customWidth="1"/>
    <col min="6" max="6" width="23.625" style="98" customWidth="1"/>
    <col min="7" max="7" width="29.875" style="98" customWidth="1"/>
    <col min="8" max="8" width="49.375" style="98" bestFit="1" customWidth="1"/>
    <col min="9" max="9" width="18.375" style="98" customWidth="1"/>
    <col min="10" max="16384" width="8.875" style="98" customWidth="1"/>
  </cols>
  <sheetData>
    <row r="1" spans="1:9" s="307" customFormat="1" ht="24">
      <c r="A1" s="304" t="s">
        <v>1053</v>
      </c>
      <c r="B1" s="305" t="s">
        <v>1054</v>
      </c>
      <c r="C1" s="305" t="s">
        <v>1055</v>
      </c>
      <c r="D1" s="305" t="s">
        <v>1355</v>
      </c>
      <c r="E1" s="306" t="s">
        <v>1231</v>
      </c>
      <c r="F1" s="305" t="s">
        <v>1056</v>
      </c>
      <c r="G1" s="305" t="s">
        <v>1057</v>
      </c>
      <c r="H1" s="305" t="s">
        <v>1232</v>
      </c>
      <c r="I1" s="305" t="s">
        <v>1233</v>
      </c>
    </row>
    <row r="2" spans="1:9" ht="24">
      <c r="A2" s="300">
        <v>2733</v>
      </c>
      <c r="B2" s="301" t="s">
        <v>969</v>
      </c>
      <c r="C2" s="302" t="s">
        <v>970</v>
      </c>
      <c r="D2" s="303">
        <v>21</v>
      </c>
      <c r="E2" s="303">
        <f>D2/6.3168</f>
        <v>3.3244680851063833</v>
      </c>
      <c r="F2" s="302" t="s">
        <v>1059</v>
      </c>
      <c r="G2" s="302" t="s">
        <v>1137</v>
      </c>
      <c r="H2" s="302" t="s">
        <v>72</v>
      </c>
      <c r="I2" s="302" t="s">
        <v>906</v>
      </c>
    </row>
    <row r="3" spans="1:9" ht="15">
      <c r="A3" s="143">
        <v>3466</v>
      </c>
      <c r="B3" s="140" t="s">
        <v>969</v>
      </c>
      <c r="C3" s="141" t="s">
        <v>1242</v>
      </c>
      <c r="D3" s="298"/>
      <c r="E3" s="297">
        <v>200</v>
      </c>
      <c r="F3" s="141" t="s">
        <v>1105</v>
      </c>
      <c r="G3" s="141" t="s">
        <v>1323</v>
      </c>
      <c r="H3" s="141" t="s">
        <v>1121</v>
      </c>
      <c r="I3" s="141" t="s">
        <v>1051</v>
      </c>
    </row>
    <row r="4" spans="1:9" ht="24">
      <c r="A4" s="143">
        <v>2734</v>
      </c>
      <c r="B4" s="140" t="s">
        <v>971</v>
      </c>
      <c r="C4" s="141" t="s">
        <v>972</v>
      </c>
      <c r="D4" s="297">
        <v>10</v>
      </c>
      <c r="E4" s="297">
        <f>D4/6.3168</f>
        <v>1.583080040526849</v>
      </c>
      <c r="F4" s="141" t="s">
        <v>1059</v>
      </c>
      <c r="G4" s="141" t="s">
        <v>1137</v>
      </c>
      <c r="H4" s="141" t="s">
        <v>1119</v>
      </c>
      <c r="I4" s="141" t="s">
        <v>906</v>
      </c>
    </row>
    <row r="5" spans="1:9" ht="24">
      <c r="A5" s="143">
        <v>2735</v>
      </c>
      <c r="B5" s="140" t="s">
        <v>973</v>
      </c>
      <c r="C5" s="141" t="s">
        <v>974</v>
      </c>
      <c r="D5" s="297">
        <v>31</v>
      </c>
      <c r="E5" s="297">
        <f aca="true" t="shared" si="0" ref="E5:E24">D5/6.3168</f>
        <v>4.907548125633232</v>
      </c>
      <c r="F5" s="141" t="s">
        <v>1059</v>
      </c>
      <c r="G5" s="141" t="s">
        <v>1137</v>
      </c>
      <c r="H5" s="141" t="s">
        <v>1119</v>
      </c>
      <c r="I5" s="141" t="s">
        <v>906</v>
      </c>
    </row>
    <row r="6" spans="1:9" ht="24">
      <c r="A6" s="143">
        <v>2756</v>
      </c>
      <c r="B6" s="140" t="s">
        <v>973</v>
      </c>
      <c r="C6" s="141" t="s">
        <v>975</v>
      </c>
      <c r="D6" s="297">
        <v>611.04</v>
      </c>
      <c r="E6" s="297">
        <f t="shared" si="0"/>
        <v>96.73252279635258</v>
      </c>
      <c r="F6" s="141" t="s">
        <v>976</v>
      </c>
      <c r="G6" s="141" t="s">
        <v>1318</v>
      </c>
      <c r="H6" s="141" t="s">
        <v>1121</v>
      </c>
      <c r="I6" s="141" t="s">
        <v>906</v>
      </c>
    </row>
    <row r="7" spans="1:9" ht="14.25">
      <c r="A7" s="143">
        <v>2675</v>
      </c>
      <c r="B7" s="140" t="s">
        <v>977</v>
      </c>
      <c r="C7" s="141" t="s">
        <v>830</v>
      </c>
      <c r="D7" s="297">
        <v>6000</v>
      </c>
      <c r="E7" s="297">
        <f t="shared" si="0"/>
        <v>949.8480243161094</v>
      </c>
      <c r="F7" s="141" t="s">
        <v>831</v>
      </c>
      <c r="G7" s="141" t="s">
        <v>1173</v>
      </c>
      <c r="H7" s="141" t="s">
        <v>1121</v>
      </c>
      <c r="I7" s="141" t="s">
        <v>1051</v>
      </c>
    </row>
    <row r="8" spans="1:9" ht="24">
      <c r="A8" s="143">
        <v>2736</v>
      </c>
      <c r="B8" s="140" t="s">
        <v>832</v>
      </c>
      <c r="C8" s="141" t="s">
        <v>837</v>
      </c>
      <c r="D8" s="297">
        <v>71</v>
      </c>
      <c r="E8" s="297">
        <f t="shared" si="0"/>
        <v>11.239868287740629</v>
      </c>
      <c r="F8" s="141" t="s">
        <v>1059</v>
      </c>
      <c r="G8" s="141" t="s">
        <v>1137</v>
      </c>
      <c r="H8" s="141" t="s">
        <v>1119</v>
      </c>
      <c r="I8" s="141" t="s">
        <v>906</v>
      </c>
    </row>
    <row r="9" spans="1:9" ht="14.25">
      <c r="A9" s="143">
        <v>2676</v>
      </c>
      <c r="B9" s="140" t="s">
        <v>838</v>
      </c>
      <c r="C9" s="141" t="s">
        <v>839</v>
      </c>
      <c r="D9" s="297">
        <v>50</v>
      </c>
      <c r="E9" s="297">
        <f t="shared" si="0"/>
        <v>7.915400202634245</v>
      </c>
      <c r="F9" s="141" t="s">
        <v>984</v>
      </c>
      <c r="G9" s="141" t="s">
        <v>1173</v>
      </c>
      <c r="H9" s="141" t="s">
        <v>1121</v>
      </c>
      <c r="I9" s="141" t="s">
        <v>1051</v>
      </c>
    </row>
    <row r="10" spans="1:9" ht="24">
      <c r="A10" s="143">
        <v>2694</v>
      </c>
      <c r="B10" s="140" t="s">
        <v>985</v>
      </c>
      <c r="C10" s="141" t="s">
        <v>986</v>
      </c>
      <c r="D10" s="297">
        <v>737.26</v>
      </c>
      <c r="E10" s="297">
        <f t="shared" si="0"/>
        <v>116.71415906788248</v>
      </c>
      <c r="F10" s="141" t="s">
        <v>764</v>
      </c>
      <c r="G10" s="141" t="s">
        <v>1176</v>
      </c>
      <c r="H10" s="141" t="s">
        <v>1121</v>
      </c>
      <c r="I10" s="141" t="s">
        <v>906</v>
      </c>
    </row>
    <row r="11" spans="1:9" ht="24">
      <c r="A11" s="143">
        <v>2731</v>
      </c>
      <c r="B11" s="140" t="s">
        <v>985</v>
      </c>
      <c r="C11" s="141" t="s">
        <v>987</v>
      </c>
      <c r="D11" s="297">
        <v>23</v>
      </c>
      <c r="E11" s="297">
        <f t="shared" si="0"/>
        <v>3.6410840932117527</v>
      </c>
      <c r="F11" s="141" t="s">
        <v>1059</v>
      </c>
      <c r="G11" s="141" t="s">
        <v>1137</v>
      </c>
      <c r="H11" s="142" t="s">
        <v>115</v>
      </c>
      <c r="I11" s="141" t="s">
        <v>906</v>
      </c>
    </row>
    <row r="12" spans="1:9" ht="24">
      <c r="A12" s="143">
        <v>2677</v>
      </c>
      <c r="B12" s="140" t="s">
        <v>988</v>
      </c>
      <c r="C12" s="141" t="s">
        <v>989</v>
      </c>
      <c r="D12" s="297">
        <v>68</v>
      </c>
      <c r="E12" s="297">
        <f t="shared" si="0"/>
        <v>10.764944275582573</v>
      </c>
      <c r="F12" s="141" t="s">
        <v>1058</v>
      </c>
      <c r="G12" s="141" t="s">
        <v>1173</v>
      </c>
      <c r="H12" s="141" t="s">
        <v>1121</v>
      </c>
      <c r="I12" s="141" t="s">
        <v>906</v>
      </c>
    </row>
    <row r="13" spans="1:9" ht="24">
      <c r="A13" s="143">
        <v>2678</v>
      </c>
      <c r="B13" s="140" t="s">
        <v>988</v>
      </c>
      <c r="C13" s="141" t="s">
        <v>990</v>
      </c>
      <c r="D13" s="297">
        <v>128</v>
      </c>
      <c r="E13" s="297">
        <f t="shared" si="0"/>
        <v>20.26342451874367</v>
      </c>
      <c r="F13" s="141" t="s">
        <v>1058</v>
      </c>
      <c r="G13" s="141" t="s">
        <v>1173</v>
      </c>
      <c r="H13" s="141" t="s">
        <v>1121</v>
      </c>
      <c r="I13" s="141" t="s">
        <v>906</v>
      </c>
    </row>
    <row r="14" spans="1:9" ht="24">
      <c r="A14" s="143">
        <v>2679</v>
      </c>
      <c r="B14" s="140" t="s">
        <v>988</v>
      </c>
      <c r="C14" s="141" t="s">
        <v>991</v>
      </c>
      <c r="D14" s="297">
        <v>228</v>
      </c>
      <c r="E14" s="297">
        <f t="shared" si="0"/>
        <v>36.09422492401216</v>
      </c>
      <c r="F14" s="141" t="s">
        <v>1058</v>
      </c>
      <c r="G14" s="141" t="s">
        <v>1318</v>
      </c>
      <c r="H14" s="141" t="s">
        <v>1121</v>
      </c>
      <c r="I14" s="141" t="s">
        <v>1051</v>
      </c>
    </row>
    <row r="15" spans="1:9" ht="24">
      <c r="A15" s="143">
        <v>2730</v>
      </c>
      <c r="B15" s="140" t="s">
        <v>988</v>
      </c>
      <c r="C15" s="141" t="s">
        <v>992</v>
      </c>
      <c r="D15" s="297">
        <v>17</v>
      </c>
      <c r="E15" s="297">
        <f t="shared" si="0"/>
        <v>2.6912360688956434</v>
      </c>
      <c r="F15" s="141" t="s">
        <v>1059</v>
      </c>
      <c r="G15" s="141" t="s">
        <v>1137</v>
      </c>
      <c r="H15" s="141" t="s">
        <v>114</v>
      </c>
      <c r="I15" s="141" t="s">
        <v>906</v>
      </c>
    </row>
    <row r="16" spans="1:9" ht="24">
      <c r="A16" s="143">
        <v>2695</v>
      </c>
      <c r="B16" s="140" t="s">
        <v>1147</v>
      </c>
      <c r="C16" s="141" t="s">
        <v>1148</v>
      </c>
      <c r="D16" s="297">
        <v>115</v>
      </c>
      <c r="E16" s="297">
        <f t="shared" si="0"/>
        <v>18.205420466058765</v>
      </c>
      <c r="F16" s="141" t="s">
        <v>1149</v>
      </c>
      <c r="G16" s="141" t="s">
        <v>1173</v>
      </c>
      <c r="H16" s="141" t="s">
        <v>1121</v>
      </c>
      <c r="I16" s="141" t="s">
        <v>906</v>
      </c>
    </row>
    <row r="17" spans="1:9" ht="24">
      <c r="A17" s="143">
        <v>2728</v>
      </c>
      <c r="B17" s="140" t="s">
        <v>1147</v>
      </c>
      <c r="C17" s="141" t="s">
        <v>1150</v>
      </c>
      <c r="D17" s="297">
        <v>85</v>
      </c>
      <c r="E17" s="297">
        <f t="shared" si="0"/>
        <v>13.456180344478218</v>
      </c>
      <c r="F17" s="141" t="s">
        <v>1059</v>
      </c>
      <c r="G17" s="141" t="s">
        <v>1137</v>
      </c>
      <c r="H17" s="141" t="s">
        <v>1119</v>
      </c>
      <c r="I17" s="141" t="s">
        <v>906</v>
      </c>
    </row>
    <row r="18" spans="1:9" ht="24">
      <c r="A18" s="143">
        <v>3484</v>
      </c>
      <c r="B18" s="140">
        <v>40921</v>
      </c>
      <c r="C18" s="141" t="s">
        <v>73</v>
      </c>
      <c r="D18" s="299">
        <v>784.03</v>
      </c>
      <c r="E18" s="297">
        <f t="shared" si="0"/>
        <v>124.11822441742655</v>
      </c>
      <c r="F18" s="141" t="s">
        <v>912</v>
      </c>
      <c r="G18" s="141" t="s">
        <v>1319</v>
      </c>
      <c r="H18" s="141" t="s">
        <v>1119</v>
      </c>
      <c r="I18" s="141" t="s">
        <v>906</v>
      </c>
    </row>
    <row r="19" spans="1:9" ht="15">
      <c r="A19" s="143">
        <v>2748</v>
      </c>
      <c r="B19" s="140" t="s">
        <v>1151</v>
      </c>
      <c r="C19" s="141" t="s">
        <v>1152</v>
      </c>
      <c r="D19" s="298"/>
      <c r="E19" s="297">
        <v>60</v>
      </c>
      <c r="F19" s="141" t="s">
        <v>1153</v>
      </c>
      <c r="G19" s="141" t="s">
        <v>1186</v>
      </c>
      <c r="H19" s="142" t="s">
        <v>116</v>
      </c>
      <c r="I19" s="141" t="s">
        <v>1051</v>
      </c>
    </row>
    <row r="20" spans="1:9" ht="36">
      <c r="A20" s="143">
        <v>2681</v>
      </c>
      <c r="B20" s="140" t="s">
        <v>1286</v>
      </c>
      <c r="C20" s="141" t="s">
        <v>1329</v>
      </c>
      <c r="D20" s="297">
        <v>10000</v>
      </c>
      <c r="E20" s="297">
        <f t="shared" si="0"/>
        <v>1583.0800405268492</v>
      </c>
      <c r="F20" s="141" t="s">
        <v>1330</v>
      </c>
      <c r="G20" s="141" t="s">
        <v>1314</v>
      </c>
      <c r="H20" s="141" t="s">
        <v>1119</v>
      </c>
      <c r="I20" s="141" t="s">
        <v>906</v>
      </c>
    </row>
    <row r="21" spans="1:9" ht="24">
      <c r="A21" s="143">
        <v>2682</v>
      </c>
      <c r="B21" s="140" t="s">
        <v>1286</v>
      </c>
      <c r="C21" s="141" t="s">
        <v>1331</v>
      </c>
      <c r="D21" s="297">
        <v>7000</v>
      </c>
      <c r="E21" s="297">
        <f t="shared" si="0"/>
        <v>1108.1560283687943</v>
      </c>
      <c r="F21" s="141" t="s">
        <v>1332</v>
      </c>
      <c r="G21" s="141" t="s">
        <v>1316</v>
      </c>
      <c r="H21" s="141" t="s">
        <v>1119</v>
      </c>
      <c r="I21" s="141" t="s">
        <v>906</v>
      </c>
    </row>
    <row r="22" spans="1:9" ht="36">
      <c r="A22" s="143">
        <v>2683</v>
      </c>
      <c r="B22" s="140" t="s">
        <v>1286</v>
      </c>
      <c r="C22" s="141" t="s">
        <v>1333</v>
      </c>
      <c r="D22" s="297">
        <v>5000</v>
      </c>
      <c r="E22" s="297">
        <f t="shared" si="0"/>
        <v>791.5400202634246</v>
      </c>
      <c r="F22" s="141" t="s">
        <v>907</v>
      </c>
      <c r="G22" s="141" t="s">
        <v>1314</v>
      </c>
      <c r="H22" s="141" t="s">
        <v>1119</v>
      </c>
      <c r="I22" s="141" t="s">
        <v>906</v>
      </c>
    </row>
    <row r="23" spans="1:9" ht="24">
      <c r="A23" s="143">
        <v>2684</v>
      </c>
      <c r="B23" s="140" t="s">
        <v>1286</v>
      </c>
      <c r="C23" s="142" t="s">
        <v>1167</v>
      </c>
      <c r="D23" s="297">
        <v>3000</v>
      </c>
      <c r="E23" s="297">
        <f t="shared" si="0"/>
        <v>474.9240121580547</v>
      </c>
      <c r="F23" s="141" t="s">
        <v>1201</v>
      </c>
      <c r="G23" s="141" t="s">
        <v>1316</v>
      </c>
      <c r="H23" s="141" t="s">
        <v>1121</v>
      </c>
      <c r="I23" s="141" t="s">
        <v>906</v>
      </c>
    </row>
    <row r="24" spans="1:9" ht="14.25">
      <c r="A24" s="143">
        <v>2685</v>
      </c>
      <c r="B24" s="140" t="s">
        <v>1286</v>
      </c>
      <c r="C24" s="141" t="s">
        <v>1334</v>
      </c>
      <c r="D24" s="297">
        <v>5000</v>
      </c>
      <c r="E24" s="297">
        <f t="shared" si="0"/>
        <v>791.5400202634246</v>
      </c>
      <c r="F24" s="141" t="s">
        <v>1335</v>
      </c>
      <c r="G24" s="141" t="s">
        <v>1316</v>
      </c>
      <c r="H24" s="141" t="s">
        <v>1119</v>
      </c>
      <c r="I24" s="141" t="s">
        <v>1051</v>
      </c>
    </row>
    <row r="25" spans="1:9" ht="24">
      <c r="A25" s="143">
        <v>3479</v>
      </c>
      <c r="B25" s="140" t="s">
        <v>1286</v>
      </c>
      <c r="C25" s="141" t="s">
        <v>1336</v>
      </c>
      <c r="D25" s="298"/>
      <c r="E25" s="297">
        <v>82.47</v>
      </c>
      <c r="F25" s="141" t="s">
        <v>1297</v>
      </c>
      <c r="G25" s="141" t="s">
        <v>833</v>
      </c>
      <c r="H25" s="141" t="s">
        <v>114</v>
      </c>
      <c r="I25" s="141" t="s">
        <v>1051</v>
      </c>
    </row>
    <row r="26" spans="1:9" ht="15">
      <c r="A26" s="143">
        <v>2749</v>
      </c>
      <c r="B26" s="140" t="s">
        <v>1298</v>
      </c>
      <c r="C26" s="141" t="s">
        <v>1163</v>
      </c>
      <c r="D26" s="298"/>
      <c r="E26" s="297">
        <v>20</v>
      </c>
      <c r="F26" s="141" t="s">
        <v>1153</v>
      </c>
      <c r="G26" s="141" t="s">
        <v>1311</v>
      </c>
      <c r="H26" s="141" t="s">
        <v>1121</v>
      </c>
      <c r="I26" s="141" t="s">
        <v>1051</v>
      </c>
    </row>
    <row r="27" spans="1:9" ht="15">
      <c r="A27" s="143">
        <v>2750</v>
      </c>
      <c r="B27" s="140" t="s">
        <v>1164</v>
      </c>
      <c r="C27" s="141" t="s">
        <v>1016</v>
      </c>
      <c r="D27" s="298"/>
      <c r="E27" s="297">
        <v>180</v>
      </c>
      <c r="F27" s="141" t="s">
        <v>1153</v>
      </c>
      <c r="G27" s="141" t="s">
        <v>1186</v>
      </c>
      <c r="H27" s="141" t="s">
        <v>223</v>
      </c>
      <c r="I27" s="141" t="s">
        <v>1051</v>
      </c>
    </row>
    <row r="28" spans="1:9" ht="15">
      <c r="A28" s="143">
        <v>2751</v>
      </c>
      <c r="B28" s="140" t="s">
        <v>1164</v>
      </c>
      <c r="C28" s="141" t="s">
        <v>1013</v>
      </c>
      <c r="D28" s="298"/>
      <c r="E28" s="297">
        <v>44</v>
      </c>
      <c r="F28" s="141" t="s">
        <v>1153</v>
      </c>
      <c r="G28" s="141" t="s">
        <v>1311</v>
      </c>
      <c r="H28" s="141" t="s">
        <v>1121</v>
      </c>
      <c r="I28" s="141" t="s">
        <v>1051</v>
      </c>
    </row>
    <row r="29" spans="1:9" ht="24">
      <c r="A29" s="143">
        <v>2680</v>
      </c>
      <c r="B29" s="140" t="s">
        <v>1012</v>
      </c>
      <c r="C29" s="141" t="s">
        <v>863</v>
      </c>
      <c r="D29" s="297">
        <v>198.35</v>
      </c>
      <c r="E29" s="297">
        <f>D29/6.3168</f>
        <v>31.40039260385005</v>
      </c>
      <c r="F29" s="141" t="s">
        <v>1149</v>
      </c>
      <c r="G29" s="141" t="s">
        <v>1173</v>
      </c>
      <c r="H29" s="141" t="s">
        <v>1121</v>
      </c>
      <c r="I29" s="141" t="s">
        <v>906</v>
      </c>
    </row>
    <row r="30" spans="1:9" ht="24">
      <c r="A30" s="143">
        <v>2737</v>
      </c>
      <c r="B30" s="140" t="s">
        <v>1012</v>
      </c>
      <c r="C30" s="141" t="s">
        <v>864</v>
      </c>
      <c r="D30" s="297">
        <v>62</v>
      </c>
      <c r="E30" s="297">
        <f>D30/6.3168</f>
        <v>9.815096251266464</v>
      </c>
      <c r="F30" s="141" t="s">
        <v>1059</v>
      </c>
      <c r="G30" s="141" t="s">
        <v>1137</v>
      </c>
      <c r="H30" s="141" t="s">
        <v>1119</v>
      </c>
      <c r="I30" s="141" t="s">
        <v>906</v>
      </c>
    </row>
    <row r="31" spans="1:9" ht="24">
      <c r="A31" s="143">
        <v>2757</v>
      </c>
      <c r="B31" s="140" t="s">
        <v>865</v>
      </c>
      <c r="C31" s="141" t="s">
        <v>866</v>
      </c>
      <c r="D31" s="297">
        <v>611.04</v>
      </c>
      <c r="E31" s="297">
        <f>D31/6.3</f>
        <v>96.99047619047619</v>
      </c>
      <c r="F31" s="141" t="s">
        <v>976</v>
      </c>
      <c r="G31" s="141" t="s">
        <v>1318</v>
      </c>
      <c r="H31" s="141" t="s">
        <v>1121</v>
      </c>
      <c r="I31" s="141" t="s">
        <v>906</v>
      </c>
    </row>
    <row r="32" spans="1:9" ht="15">
      <c r="A32" s="143">
        <v>3467</v>
      </c>
      <c r="B32" s="140" t="s">
        <v>865</v>
      </c>
      <c r="C32" s="141" t="s">
        <v>1242</v>
      </c>
      <c r="D32" s="298"/>
      <c r="E32" s="297">
        <v>200</v>
      </c>
      <c r="F32" s="141" t="s">
        <v>1105</v>
      </c>
      <c r="G32" s="141" t="s">
        <v>1323</v>
      </c>
      <c r="H32" s="141" t="s">
        <v>1121</v>
      </c>
      <c r="I32" s="141" t="s">
        <v>1051</v>
      </c>
    </row>
    <row r="33" spans="1:9" ht="24">
      <c r="A33" s="143">
        <v>2727</v>
      </c>
      <c r="B33" s="140" t="s">
        <v>867</v>
      </c>
      <c r="C33" s="141" t="s">
        <v>868</v>
      </c>
      <c r="D33" s="297">
        <v>23</v>
      </c>
      <c r="E33" s="297">
        <f>D33/6.3</f>
        <v>3.6507936507936507</v>
      </c>
      <c r="F33" s="141" t="s">
        <v>1059</v>
      </c>
      <c r="G33" s="141" t="s">
        <v>1137</v>
      </c>
      <c r="H33" s="141" t="s">
        <v>1119</v>
      </c>
      <c r="I33" s="141" t="s">
        <v>906</v>
      </c>
    </row>
    <row r="34" spans="1:9" ht="24">
      <c r="A34" s="143">
        <v>2740</v>
      </c>
      <c r="B34" s="140" t="s">
        <v>869</v>
      </c>
      <c r="C34" s="141" t="s">
        <v>870</v>
      </c>
      <c r="D34" s="297">
        <v>21</v>
      </c>
      <c r="E34" s="297">
        <f aca="true" t="shared" si="1" ref="E34:E49">D34/6.3</f>
        <v>3.3333333333333335</v>
      </c>
      <c r="F34" s="141" t="s">
        <v>1059</v>
      </c>
      <c r="G34" s="141" t="s">
        <v>1137</v>
      </c>
      <c r="H34" s="141" t="s">
        <v>1119</v>
      </c>
      <c r="I34" s="141" t="s">
        <v>906</v>
      </c>
    </row>
    <row r="35" spans="1:9" ht="24">
      <c r="A35" s="143">
        <v>2741</v>
      </c>
      <c r="B35" s="140" t="s">
        <v>1175</v>
      </c>
      <c r="C35" s="141" t="s">
        <v>1030</v>
      </c>
      <c r="D35" s="297">
        <v>27</v>
      </c>
      <c r="E35" s="297">
        <f t="shared" si="1"/>
        <v>4.285714285714286</v>
      </c>
      <c r="F35" s="141" t="s">
        <v>1059</v>
      </c>
      <c r="G35" s="141" t="s">
        <v>1137</v>
      </c>
      <c r="H35" s="141" t="s">
        <v>1119</v>
      </c>
      <c r="I35" s="141" t="s">
        <v>906</v>
      </c>
    </row>
    <row r="36" spans="1:9" ht="24">
      <c r="A36" s="143">
        <v>2732</v>
      </c>
      <c r="B36" s="140" t="s">
        <v>1031</v>
      </c>
      <c r="C36" s="141" t="s">
        <v>1032</v>
      </c>
      <c r="D36" s="297">
        <v>77</v>
      </c>
      <c r="E36" s="297">
        <f t="shared" si="1"/>
        <v>12.222222222222223</v>
      </c>
      <c r="F36" s="141" t="s">
        <v>1059</v>
      </c>
      <c r="G36" s="141" t="s">
        <v>1137</v>
      </c>
      <c r="H36" s="141" t="s">
        <v>1119</v>
      </c>
      <c r="I36" s="141" t="s">
        <v>906</v>
      </c>
    </row>
    <row r="37" spans="1:9" ht="24">
      <c r="A37" s="143">
        <v>2739</v>
      </c>
      <c r="B37" s="140" t="s">
        <v>1031</v>
      </c>
      <c r="C37" s="141" t="s">
        <v>1150</v>
      </c>
      <c r="D37" s="297">
        <v>73</v>
      </c>
      <c r="E37" s="297">
        <f t="shared" si="1"/>
        <v>11.587301587301587</v>
      </c>
      <c r="F37" s="141" t="s">
        <v>1059</v>
      </c>
      <c r="G37" s="141" t="s">
        <v>1137</v>
      </c>
      <c r="H37" s="141" t="s">
        <v>1119</v>
      </c>
      <c r="I37" s="141" t="s">
        <v>906</v>
      </c>
    </row>
    <row r="38" spans="1:9" ht="24">
      <c r="A38" s="143">
        <v>2686</v>
      </c>
      <c r="B38" s="140" t="s">
        <v>1033</v>
      </c>
      <c r="C38" s="141" t="s">
        <v>1034</v>
      </c>
      <c r="D38" s="297">
        <v>378</v>
      </c>
      <c r="E38" s="297">
        <f t="shared" si="1"/>
        <v>60</v>
      </c>
      <c r="F38" s="141" t="s">
        <v>1058</v>
      </c>
      <c r="G38" s="141" t="s">
        <v>1180</v>
      </c>
      <c r="H38" s="141" t="s">
        <v>1119</v>
      </c>
      <c r="I38" s="141" t="s">
        <v>1051</v>
      </c>
    </row>
    <row r="39" spans="1:9" ht="14.25">
      <c r="A39" s="143">
        <v>2687</v>
      </c>
      <c r="B39" s="140" t="s">
        <v>1033</v>
      </c>
      <c r="C39" s="141" t="s">
        <v>1035</v>
      </c>
      <c r="D39" s="297">
        <v>14000</v>
      </c>
      <c r="E39" s="297">
        <f t="shared" si="1"/>
        <v>2222.222222222222</v>
      </c>
      <c r="F39" s="141" t="s">
        <v>1332</v>
      </c>
      <c r="G39" s="141" t="s">
        <v>1316</v>
      </c>
      <c r="H39" s="141" t="s">
        <v>1119</v>
      </c>
      <c r="I39" s="141" t="s">
        <v>1051</v>
      </c>
    </row>
    <row r="40" spans="1:9" ht="24">
      <c r="A40" s="143">
        <v>2688</v>
      </c>
      <c r="B40" s="140" t="s">
        <v>1033</v>
      </c>
      <c r="C40" s="141" t="s">
        <v>839</v>
      </c>
      <c r="D40" s="297">
        <v>40</v>
      </c>
      <c r="E40" s="297">
        <f t="shared" si="1"/>
        <v>6.34920634920635</v>
      </c>
      <c r="F40" s="141" t="s">
        <v>1058</v>
      </c>
      <c r="G40" s="141" t="s">
        <v>1173</v>
      </c>
      <c r="H40" s="141" t="s">
        <v>1121</v>
      </c>
      <c r="I40" s="141" t="s">
        <v>1051</v>
      </c>
    </row>
    <row r="41" spans="1:9" ht="24">
      <c r="A41" s="143">
        <v>2692</v>
      </c>
      <c r="B41" s="140" t="s">
        <v>1033</v>
      </c>
      <c r="C41" s="141" t="s">
        <v>1028</v>
      </c>
      <c r="D41" s="297">
        <v>268</v>
      </c>
      <c r="E41" s="297">
        <f t="shared" si="1"/>
        <v>42.53968253968254</v>
      </c>
      <c r="F41" s="141" t="s">
        <v>1029</v>
      </c>
      <c r="G41" s="141" t="s">
        <v>1173</v>
      </c>
      <c r="H41" s="141" t="s">
        <v>1121</v>
      </c>
      <c r="I41" s="141" t="s">
        <v>906</v>
      </c>
    </row>
    <row r="42" spans="1:9" ht="14.25">
      <c r="A42" s="143">
        <v>2696</v>
      </c>
      <c r="B42" s="140" t="s">
        <v>880</v>
      </c>
      <c r="C42" s="141" t="s">
        <v>881</v>
      </c>
      <c r="D42" s="297">
        <v>16</v>
      </c>
      <c r="E42" s="297">
        <f t="shared" si="1"/>
        <v>2.5396825396825395</v>
      </c>
      <c r="F42" s="141" t="s">
        <v>1059</v>
      </c>
      <c r="G42" s="141" t="s">
        <v>1137</v>
      </c>
      <c r="H42" s="141" t="s">
        <v>1120</v>
      </c>
      <c r="I42" s="141" t="s">
        <v>1051</v>
      </c>
    </row>
    <row r="43" spans="1:9" ht="24">
      <c r="A43" s="143">
        <v>2744</v>
      </c>
      <c r="B43" s="140" t="s">
        <v>880</v>
      </c>
      <c r="C43" s="141" t="s">
        <v>1036</v>
      </c>
      <c r="D43" s="297">
        <v>17</v>
      </c>
      <c r="E43" s="297">
        <f t="shared" si="1"/>
        <v>2.6984126984126986</v>
      </c>
      <c r="F43" s="141" t="s">
        <v>1059</v>
      </c>
      <c r="G43" s="141" t="s">
        <v>1137</v>
      </c>
      <c r="H43" s="141" t="s">
        <v>1120</v>
      </c>
      <c r="I43" s="141" t="s">
        <v>906</v>
      </c>
    </row>
    <row r="44" spans="1:9" ht="24">
      <c r="A44" s="143">
        <v>3485</v>
      </c>
      <c r="B44" s="140">
        <v>40946</v>
      </c>
      <c r="C44" s="141" t="s">
        <v>74</v>
      </c>
      <c r="D44" s="297">
        <v>764.03</v>
      </c>
      <c r="E44" s="297">
        <f t="shared" si="1"/>
        <v>121.27460317460317</v>
      </c>
      <c r="F44" s="141" t="s">
        <v>912</v>
      </c>
      <c r="G44" s="141" t="s">
        <v>1319</v>
      </c>
      <c r="H44" s="141" t="s">
        <v>1119</v>
      </c>
      <c r="I44" s="141" t="s">
        <v>906</v>
      </c>
    </row>
    <row r="45" spans="1:9" ht="14.25">
      <c r="A45" s="143">
        <v>2689</v>
      </c>
      <c r="B45" s="140" t="s">
        <v>1037</v>
      </c>
      <c r="C45" s="141" t="s">
        <v>1038</v>
      </c>
      <c r="D45" s="297">
        <v>70</v>
      </c>
      <c r="E45" s="297">
        <f t="shared" si="1"/>
        <v>11.11111111111111</v>
      </c>
      <c r="F45" s="141" t="s">
        <v>1059</v>
      </c>
      <c r="G45" s="141" t="s">
        <v>1137</v>
      </c>
      <c r="H45" s="141" t="s">
        <v>114</v>
      </c>
      <c r="I45" s="141" t="s">
        <v>1051</v>
      </c>
    </row>
    <row r="46" spans="1:9" ht="14.25">
      <c r="A46" s="143">
        <v>2690</v>
      </c>
      <c r="B46" s="140" t="s">
        <v>1037</v>
      </c>
      <c r="C46" s="141" t="s">
        <v>1039</v>
      </c>
      <c r="D46" s="297">
        <v>361.49</v>
      </c>
      <c r="E46" s="297">
        <f t="shared" si="1"/>
        <v>57.37936507936508</v>
      </c>
      <c r="F46" s="141" t="s">
        <v>1149</v>
      </c>
      <c r="G46" s="141" t="s">
        <v>1173</v>
      </c>
      <c r="H46" s="141" t="s">
        <v>1121</v>
      </c>
      <c r="I46" s="141" t="s">
        <v>1051</v>
      </c>
    </row>
    <row r="47" spans="1:9" ht="24">
      <c r="A47" s="143">
        <v>2691</v>
      </c>
      <c r="B47" s="140" t="s">
        <v>1037</v>
      </c>
      <c r="C47" s="141" t="s">
        <v>1040</v>
      </c>
      <c r="D47" s="297">
        <v>10</v>
      </c>
      <c r="E47" s="297">
        <f t="shared" si="1"/>
        <v>1.5873015873015874</v>
      </c>
      <c r="F47" s="141" t="s">
        <v>1058</v>
      </c>
      <c r="G47" s="141" t="s">
        <v>1173</v>
      </c>
      <c r="H47" s="141" t="s">
        <v>1121</v>
      </c>
      <c r="I47" s="141" t="s">
        <v>1051</v>
      </c>
    </row>
    <row r="48" spans="1:9" ht="14.25">
      <c r="A48" s="143">
        <v>2760</v>
      </c>
      <c r="B48" s="140" t="s">
        <v>1037</v>
      </c>
      <c r="C48" s="141" t="s">
        <v>889</v>
      </c>
      <c r="D48" s="297">
        <v>178.6</v>
      </c>
      <c r="E48" s="297">
        <f t="shared" si="1"/>
        <v>28.349206349206348</v>
      </c>
      <c r="F48" s="141" t="s">
        <v>1149</v>
      </c>
      <c r="G48" s="141" t="s">
        <v>1176</v>
      </c>
      <c r="H48" s="141" t="s">
        <v>1121</v>
      </c>
      <c r="I48" s="141" t="s">
        <v>1051</v>
      </c>
    </row>
    <row r="49" spans="1:9" ht="24">
      <c r="A49" s="143">
        <v>2742</v>
      </c>
      <c r="B49" s="140" t="s">
        <v>890</v>
      </c>
      <c r="C49" s="141" t="s">
        <v>891</v>
      </c>
      <c r="D49" s="297">
        <v>39</v>
      </c>
      <c r="E49" s="297">
        <f t="shared" si="1"/>
        <v>6.190476190476191</v>
      </c>
      <c r="F49" s="141" t="s">
        <v>1059</v>
      </c>
      <c r="G49" s="141" t="s">
        <v>1137</v>
      </c>
      <c r="H49" s="141" t="s">
        <v>1119</v>
      </c>
      <c r="I49" s="141" t="s">
        <v>906</v>
      </c>
    </row>
    <row r="50" spans="1:9" ht="24">
      <c r="A50" s="143">
        <v>2726</v>
      </c>
      <c r="B50" s="140" t="s">
        <v>892</v>
      </c>
      <c r="C50" s="141" t="s">
        <v>893</v>
      </c>
      <c r="D50" s="297">
        <v>50</v>
      </c>
      <c r="E50" s="297">
        <f>D50/6.3</f>
        <v>7.936507936507937</v>
      </c>
      <c r="F50" s="141" t="s">
        <v>1059</v>
      </c>
      <c r="G50" s="141" t="s">
        <v>1137</v>
      </c>
      <c r="H50" s="141" t="s">
        <v>114</v>
      </c>
      <c r="I50" s="141" t="s">
        <v>906</v>
      </c>
    </row>
    <row r="51" spans="1:9" ht="24">
      <c r="A51" s="143">
        <v>3461</v>
      </c>
      <c r="B51" s="140" t="s">
        <v>892</v>
      </c>
      <c r="C51" s="141" t="s">
        <v>894</v>
      </c>
      <c r="D51" s="298"/>
      <c r="E51" s="297">
        <v>190.6</v>
      </c>
      <c r="F51" s="141" t="s">
        <v>895</v>
      </c>
      <c r="G51" s="141" t="s">
        <v>1321</v>
      </c>
      <c r="H51" s="141" t="s">
        <v>1119</v>
      </c>
      <c r="I51" s="141" t="s">
        <v>1051</v>
      </c>
    </row>
    <row r="52" spans="1:9" ht="24">
      <c r="A52" s="143">
        <v>2743</v>
      </c>
      <c r="B52" s="140" t="s">
        <v>896</v>
      </c>
      <c r="C52" s="141" t="s">
        <v>970</v>
      </c>
      <c r="D52" s="297">
        <v>17</v>
      </c>
      <c r="E52" s="297">
        <f>D52/6.3</f>
        <v>2.6984126984126986</v>
      </c>
      <c r="F52" s="141" t="s">
        <v>1059</v>
      </c>
      <c r="G52" s="141" t="s">
        <v>1137</v>
      </c>
      <c r="H52" s="141" t="s">
        <v>1119</v>
      </c>
      <c r="I52" s="141" t="s">
        <v>906</v>
      </c>
    </row>
    <row r="53" spans="1:9" ht="14.25">
      <c r="A53" s="143">
        <v>2698</v>
      </c>
      <c r="B53" s="140" t="s">
        <v>897</v>
      </c>
      <c r="C53" s="141" t="s">
        <v>951</v>
      </c>
      <c r="D53" s="297">
        <v>5.5</v>
      </c>
      <c r="E53" s="297">
        <f>D53/6.3</f>
        <v>0.873015873015873</v>
      </c>
      <c r="F53" s="141" t="s">
        <v>952</v>
      </c>
      <c r="G53" s="141" t="s">
        <v>1311</v>
      </c>
      <c r="H53" s="141" t="s">
        <v>1121</v>
      </c>
      <c r="I53" s="141" t="s">
        <v>1051</v>
      </c>
    </row>
    <row r="54" spans="1:9" ht="24">
      <c r="A54" s="143">
        <v>2745</v>
      </c>
      <c r="B54" s="140" t="s">
        <v>898</v>
      </c>
      <c r="C54" s="141" t="s">
        <v>899</v>
      </c>
      <c r="D54" s="297">
        <v>26</v>
      </c>
      <c r="E54" s="297">
        <f>D54/6.3</f>
        <v>4.126984126984127</v>
      </c>
      <c r="F54" s="141" t="s">
        <v>1059</v>
      </c>
      <c r="G54" s="141" t="s">
        <v>1137</v>
      </c>
      <c r="H54" s="141" t="s">
        <v>1120</v>
      </c>
      <c r="I54" s="141" t="s">
        <v>906</v>
      </c>
    </row>
    <row r="55" spans="1:9" ht="24">
      <c r="A55" s="143">
        <v>2746</v>
      </c>
      <c r="B55" s="140" t="s">
        <v>900</v>
      </c>
      <c r="C55" s="141" t="s">
        <v>901</v>
      </c>
      <c r="D55" s="297">
        <v>74</v>
      </c>
      <c r="E55" s="297">
        <f>D55/6.3</f>
        <v>11.746031746031747</v>
      </c>
      <c r="F55" s="141" t="s">
        <v>1059</v>
      </c>
      <c r="G55" s="141" t="s">
        <v>1137</v>
      </c>
      <c r="H55" s="141" t="s">
        <v>1120</v>
      </c>
      <c r="I55" s="141" t="s">
        <v>906</v>
      </c>
    </row>
    <row r="56" spans="1:9" ht="14.25">
      <c r="A56" s="143">
        <v>2699</v>
      </c>
      <c r="B56" s="140" t="s">
        <v>902</v>
      </c>
      <c r="C56" s="141" t="s">
        <v>903</v>
      </c>
      <c r="D56" s="297">
        <v>14550</v>
      </c>
      <c r="E56" s="297">
        <f>D56/6.3</f>
        <v>2309.5238095238096</v>
      </c>
      <c r="F56" s="141" t="s">
        <v>904</v>
      </c>
      <c r="G56" s="141" t="s">
        <v>1180</v>
      </c>
      <c r="H56" s="141" t="s">
        <v>1119</v>
      </c>
      <c r="I56" s="141" t="s">
        <v>1051</v>
      </c>
    </row>
    <row r="57" spans="1:9" ht="15">
      <c r="A57" s="143">
        <v>2925</v>
      </c>
      <c r="B57" s="140" t="s">
        <v>761</v>
      </c>
      <c r="C57" s="141" t="s">
        <v>762</v>
      </c>
      <c r="D57" s="298"/>
      <c r="E57" s="297">
        <v>557</v>
      </c>
      <c r="F57" s="141" t="s">
        <v>1205</v>
      </c>
      <c r="G57" s="141" t="s">
        <v>1067</v>
      </c>
      <c r="H57" s="141" t="s">
        <v>1120</v>
      </c>
      <c r="I57" s="141" t="s">
        <v>1051</v>
      </c>
    </row>
    <row r="58" spans="1:9" ht="15">
      <c r="A58" s="143">
        <v>2920</v>
      </c>
      <c r="B58" s="140" t="s">
        <v>763</v>
      </c>
      <c r="C58" s="141" t="s">
        <v>768</v>
      </c>
      <c r="D58" s="298"/>
      <c r="E58" s="297">
        <v>5645.9</v>
      </c>
      <c r="F58" s="141" t="s">
        <v>913</v>
      </c>
      <c r="G58" s="141" t="s">
        <v>909</v>
      </c>
      <c r="H58" s="141" t="s">
        <v>1120</v>
      </c>
      <c r="I58" s="141" t="s">
        <v>1051</v>
      </c>
    </row>
    <row r="59" spans="1:9" ht="15">
      <c r="A59" s="143">
        <v>2921</v>
      </c>
      <c r="B59" s="140" t="s">
        <v>763</v>
      </c>
      <c r="C59" s="141" t="s">
        <v>914</v>
      </c>
      <c r="D59" s="298"/>
      <c r="E59" s="297">
        <v>625</v>
      </c>
      <c r="F59" s="141" t="s">
        <v>915</v>
      </c>
      <c r="G59" s="141" t="s">
        <v>909</v>
      </c>
      <c r="H59" s="141" t="s">
        <v>1120</v>
      </c>
      <c r="I59" s="141" t="s">
        <v>1051</v>
      </c>
    </row>
    <row r="60" spans="1:9" ht="15">
      <c r="A60" s="143">
        <v>2926</v>
      </c>
      <c r="B60" s="140" t="s">
        <v>763</v>
      </c>
      <c r="C60" s="141" t="s">
        <v>916</v>
      </c>
      <c r="D60" s="298"/>
      <c r="E60" s="297">
        <v>1250</v>
      </c>
      <c r="F60" s="141" t="s">
        <v>917</v>
      </c>
      <c r="G60" s="141" t="s">
        <v>909</v>
      </c>
      <c r="H60" s="141" t="s">
        <v>1120</v>
      </c>
      <c r="I60" s="141" t="s">
        <v>1051</v>
      </c>
    </row>
    <row r="61" spans="1:9" ht="24">
      <c r="A61" s="143">
        <v>2927</v>
      </c>
      <c r="B61" s="140" t="s">
        <v>763</v>
      </c>
      <c r="C61" s="141" t="s">
        <v>918</v>
      </c>
      <c r="D61" s="298"/>
      <c r="E61" s="297">
        <v>3573.2</v>
      </c>
      <c r="F61" s="141" t="s">
        <v>919</v>
      </c>
      <c r="G61" s="141" t="s">
        <v>909</v>
      </c>
      <c r="H61" s="141" t="s">
        <v>1120</v>
      </c>
      <c r="I61" s="141" t="s">
        <v>1051</v>
      </c>
    </row>
    <row r="62" spans="1:9" ht="24">
      <c r="A62" s="143">
        <v>2928</v>
      </c>
      <c r="B62" s="140" t="s">
        <v>763</v>
      </c>
      <c r="C62" s="141" t="s">
        <v>920</v>
      </c>
      <c r="D62" s="298"/>
      <c r="E62" s="297">
        <v>7064.31</v>
      </c>
      <c r="F62" s="141" t="s">
        <v>1074</v>
      </c>
      <c r="G62" s="141" t="s">
        <v>909</v>
      </c>
      <c r="H62" s="141" t="s">
        <v>1120</v>
      </c>
      <c r="I62" s="141" t="s">
        <v>1051</v>
      </c>
    </row>
    <row r="63" spans="1:9" ht="15">
      <c r="A63" s="143">
        <v>2929</v>
      </c>
      <c r="B63" s="140" t="s">
        <v>763</v>
      </c>
      <c r="C63" s="141" t="s">
        <v>1075</v>
      </c>
      <c r="D63" s="298"/>
      <c r="E63" s="297">
        <v>1250</v>
      </c>
      <c r="F63" s="141" t="s">
        <v>1076</v>
      </c>
      <c r="G63" s="141" t="s">
        <v>909</v>
      </c>
      <c r="H63" s="141" t="s">
        <v>1120</v>
      </c>
      <c r="I63" s="141" t="s">
        <v>1051</v>
      </c>
    </row>
    <row r="64" spans="1:9" ht="15">
      <c r="A64" s="143">
        <v>2932</v>
      </c>
      <c r="B64" s="140" t="s">
        <v>763</v>
      </c>
      <c r="C64" s="141" t="s">
        <v>1077</v>
      </c>
      <c r="D64" s="298"/>
      <c r="E64" s="297">
        <v>1250</v>
      </c>
      <c r="F64" s="141" t="s">
        <v>1205</v>
      </c>
      <c r="G64" s="141" t="s">
        <v>909</v>
      </c>
      <c r="H64" s="141" t="s">
        <v>1120</v>
      </c>
      <c r="I64" s="141" t="s">
        <v>1051</v>
      </c>
    </row>
    <row r="65" spans="1:9" ht="15">
      <c r="A65" s="143">
        <v>2933</v>
      </c>
      <c r="B65" s="140" t="s">
        <v>763</v>
      </c>
      <c r="C65" s="141" t="s">
        <v>1078</v>
      </c>
      <c r="D65" s="298"/>
      <c r="E65" s="297">
        <v>1250</v>
      </c>
      <c r="F65" s="141" t="s">
        <v>1206</v>
      </c>
      <c r="G65" s="141" t="s">
        <v>909</v>
      </c>
      <c r="H65" s="141" t="s">
        <v>1120</v>
      </c>
      <c r="I65" s="141" t="s">
        <v>1051</v>
      </c>
    </row>
    <row r="66" spans="1:9" ht="15">
      <c r="A66" s="143">
        <v>2934</v>
      </c>
      <c r="B66" s="140" t="s">
        <v>763</v>
      </c>
      <c r="C66" s="141" t="s">
        <v>1079</v>
      </c>
      <c r="D66" s="298"/>
      <c r="E66" s="297">
        <v>2500</v>
      </c>
      <c r="F66" s="141" t="s">
        <v>1221</v>
      </c>
      <c r="G66" s="141" t="s">
        <v>909</v>
      </c>
      <c r="H66" s="141" t="s">
        <v>1120</v>
      </c>
      <c r="I66" s="141" t="s">
        <v>1051</v>
      </c>
    </row>
    <row r="67" spans="1:9" ht="24">
      <c r="A67" s="143">
        <v>3092</v>
      </c>
      <c r="B67" s="140" t="s">
        <v>763</v>
      </c>
      <c r="C67" s="141" t="s">
        <v>1361</v>
      </c>
      <c r="D67" s="297">
        <v>200</v>
      </c>
      <c r="E67" s="297">
        <v>30</v>
      </c>
      <c r="F67" s="141" t="s">
        <v>1058</v>
      </c>
      <c r="G67" s="141" t="s">
        <v>1180</v>
      </c>
      <c r="H67" s="141" t="s">
        <v>1120</v>
      </c>
      <c r="I67" s="141" t="s">
        <v>1051</v>
      </c>
    </row>
    <row r="68" spans="1:9" ht="15">
      <c r="A68" s="143">
        <v>2922</v>
      </c>
      <c r="B68" s="140" t="s">
        <v>1362</v>
      </c>
      <c r="C68" s="141" t="s">
        <v>1363</v>
      </c>
      <c r="D68" s="298"/>
      <c r="E68" s="297">
        <v>2908.11</v>
      </c>
      <c r="F68" s="141" t="s">
        <v>1364</v>
      </c>
      <c r="G68" s="141" t="s">
        <v>909</v>
      </c>
      <c r="H68" s="141" t="s">
        <v>1120</v>
      </c>
      <c r="I68" s="141" t="s">
        <v>1051</v>
      </c>
    </row>
    <row r="69" spans="1:9" ht="14.25">
      <c r="A69" s="143">
        <v>2707</v>
      </c>
      <c r="B69" s="140" t="s">
        <v>1365</v>
      </c>
      <c r="C69" s="141" t="s">
        <v>1366</v>
      </c>
      <c r="D69" s="297">
        <v>21997</v>
      </c>
      <c r="E69" s="297">
        <f aca="true" t="shared" si="2" ref="E69:E74">D69/6.3</f>
        <v>3491.5873015873017</v>
      </c>
      <c r="F69" s="141" t="s">
        <v>1367</v>
      </c>
      <c r="G69" s="141" t="s">
        <v>833</v>
      </c>
      <c r="H69" s="141" t="s">
        <v>1120</v>
      </c>
      <c r="I69" s="141" t="s">
        <v>1051</v>
      </c>
    </row>
    <row r="70" spans="1:9" ht="14.25">
      <c r="A70" s="143">
        <v>2724</v>
      </c>
      <c r="B70" s="140" t="s">
        <v>1365</v>
      </c>
      <c r="C70" s="141" t="s">
        <v>1368</v>
      </c>
      <c r="D70" s="297">
        <v>300</v>
      </c>
      <c r="E70" s="297">
        <f t="shared" si="2"/>
        <v>47.61904761904762</v>
      </c>
      <c r="F70" s="141" t="s">
        <v>1059</v>
      </c>
      <c r="G70" s="141" t="s">
        <v>1137</v>
      </c>
      <c r="H70" s="141" t="s">
        <v>1120</v>
      </c>
      <c r="I70" s="141" t="s">
        <v>1051</v>
      </c>
    </row>
    <row r="71" spans="1:9" ht="14.25">
      <c r="A71" s="143">
        <v>2725</v>
      </c>
      <c r="B71" s="140" t="s">
        <v>1365</v>
      </c>
      <c r="C71" s="141" t="s">
        <v>1369</v>
      </c>
      <c r="D71" s="297">
        <v>91</v>
      </c>
      <c r="E71" s="297">
        <f t="shared" si="2"/>
        <v>14.444444444444445</v>
      </c>
      <c r="F71" s="141" t="s">
        <v>1059</v>
      </c>
      <c r="G71" s="141" t="s">
        <v>1137</v>
      </c>
      <c r="H71" s="141" t="s">
        <v>1120</v>
      </c>
      <c r="I71" s="141" t="s">
        <v>1051</v>
      </c>
    </row>
    <row r="72" spans="1:9" ht="24">
      <c r="A72" s="143">
        <v>2729</v>
      </c>
      <c r="B72" s="140" t="s">
        <v>1365</v>
      </c>
      <c r="C72" s="141" t="s">
        <v>1370</v>
      </c>
      <c r="D72" s="297">
        <v>119</v>
      </c>
      <c r="E72" s="297">
        <f t="shared" si="2"/>
        <v>18.88888888888889</v>
      </c>
      <c r="F72" s="141" t="s">
        <v>1059</v>
      </c>
      <c r="G72" s="141" t="s">
        <v>1137</v>
      </c>
      <c r="H72" s="141" t="s">
        <v>1120</v>
      </c>
      <c r="I72" s="141" t="s">
        <v>906</v>
      </c>
    </row>
    <row r="73" spans="1:9" ht="14.25">
      <c r="A73" s="143">
        <v>2747</v>
      </c>
      <c r="B73" s="140" t="s">
        <v>1365</v>
      </c>
      <c r="C73" s="141" t="s">
        <v>1092</v>
      </c>
      <c r="D73" s="297">
        <v>80</v>
      </c>
      <c r="E73" s="297">
        <f t="shared" si="2"/>
        <v>12.6984126984127</v>
      </c>
      <c r="F73" s="141" t="s">
        <v>1059</v>
      </c>
      <c r="G73" s="141" t="s">
        <v>1137</v>
      </c>
      <c r="H73" s="141" t="s">
        <v>1120</v>
      </c>
      <c r="I73" s="141" t="s">
        <v>1051</v>
      </c>
    </row>
    <row r="74" spans="1:9" ht="24">
      <c r="A74" s="143">
        <v>2754</v>
      </c>
      <c r="B74" s="140" t="s">
        <v>1365</v>
      </c>
      <c r="C74" s="141" t="s">
        <v>1093</v>
      </c>
      <c r="D74" s="297">
        <v>3090</v>
      </c>
      <c r="E74" s="297">
        <f t="shared" si="2"/>
        <v>490.4761904761905</v>
      </c>
      <c r="F74" s="141" t="s">
        <v>935</v>
      </c>
      <c r="G74" s="141" t="s">
        <v>1139</v>
      </c>
      <c r="H74" s="141" t="s">
        <v>1120</v>
      </c>
      <c r="I74" s="141" t="s">
        <v>1051</v>
      </c>
    </row>
    <row r="75" spans="1:9" ht="15">
      <c r="A75" s="143">
        <v>2923</v>
      </c>
      <c r="B75" s="140" t="s">
        <v>1365</v>
      </c>
      <c r="C75" s="141" t="s">
        <v>790</v>
      </c>
      <c r="D75" s="298"/>
      <c r="E75" s="297">
        <v>2649.16</v>
      </c>
      <c r="F75" s="141" t="s">
        <v>791</v>
      </c>
      <c r="G75" s="141" t="s">
        <v>909</v>
      </c>
      <c r="H75" s="141" t="s">
        <v>1120</v>
      </c>
      <c r="I75" s="141" t="s">
        <v>1051</v>
      </c>
    </row>
    <row r="76" spans="1:9" ht="24">
      <c r="A76" s="143">
        <v>3091</v>
      </c>
      <c r="B76" s="140" t="s">
        <v>1365</v>
      </c>
      <c r="C76" s="141" t="s">
        <v>792</v>
      </c>
      <c r="D76" s="298"/>
      <c r="E76" s="297">
        <v>5000</v>
      </c>
      <c r="F76" s="141" t="s">
        <v>1367</v>
      </c>
      <c r="G76" s="141" t="s">
        <v>1139</v>
      </c>
      <c r="H76" s="141" t="s">
        <v>1120</v>
      </c>
      <c r="I76" s="141" t="s">
        <v>1051</v>
      </c>
    </row>
    <row r="77" spans="1:9" ht="24">
      <c r="A77" s="143">
        <v>2700</v>
      </c>
      <c r="B77" s="140" t="s">
        <v>793</v>
      </c>
      <c r="C77" s="141" t="s">
        <v>794</v>
      </c>
      <c r="D77" s="297">
        <v>20</v>
      </c>
      <c r="E77" s="297">
        <f aca="true" t="shared" si="3" ref="E77:E100">D77/6.3</f>
        <v>3.174603174603175</v>
      </c>
      <c r="F77" s="141" t="s">
        <v>1058</v>
      </c>
      <c r="G77" s="141" t="s">
        <v>1180</v>
      </c>
      <c r="H77" s="141" t="s">
        <v>1120</v>
      </c>
      <c r="I77" s="141" t="s">
        <v>1051</v>
      </c>
    </row>
    <row r="78" spans="1:9" ht="24">
      <c r="A78" s="143">
        <v>2701</v>
      </c>
      <c r="B78" s="140" t="s">
        <v>793</v>
      </c>
      <c r="C78" s="141" t="s">
        <v>795</v>
      </c>
      <c r="D78" s="297">
        <v>455</v>
      </c>
      <c r="E78" s="297">
        <f t="shared" si="3"/>
        <v>72.22222222222223</v>
      </c>
      <c r="F78" s="141" t="s">
        <v>1058</v>
      </c>
      <c r="G78" s="141" t="s">
        <v>1180</v>
      </c>
      <c r="H78" s="141" t="s">
        <v>1120</v>
      </c>
      <c r="I78" s="141" t="s">
        <v>1051</v>
      </c>
    </row>
    <row r="79" spans="1:9" ht="14.25">
      <c r="A79" s="143">
        <v>2702</v>
      </c>
      <c r="B79" s="140" t="s">
        <v>793</v>
      </c>
      <c r="C79" s="141" t="s">
        <v>796</v>
      </c>
      <c r="D79" s="297">
        <v>2400</v>
      </c>
      <c r="E79" s="297">
        <f t="shared" si="3"/>
        <v>380.95238095238096</v>
      </c>
      <c r="F79" s="141" t="s">
        <v>1208</v>
      </c>
      <c r="G79" s="141" t="s">
        <v>1180</v>
      </c>
      <c r="H79" s="141" t="s">
        <v>114</v>
      </c>
      <c r="I79" s="141" t="s">
        <v>1051</v>
      </c>
    </row>
    <row r="80" spans="1:9" ht="24">
      <c r="A80" s="143">
        <v>2703</v>
      </c>
      <c r="B80" s="140" t="s">
        <v>793</v>
      </c>
      <c r="C80" s="141" t="s">
        <v>797</v>
      </c>
      <c r="D80" s="297">
        <v>5050</v>
      </c>
      <c r="E80" s="297">
        <f t="shared" si="3"/>
        <v>801.5873015873016</v>
      </c>
      <c r="F80" s="141" t="s">
        <v>945</v>
      </c>
      <c r="G80" s="141" t="s">
        <v>1171</v>
      </c>
      <c r="H80" s="141" t="s">
        <v>1120</v>
      </c>
      <c r="I80" s="141" t="s">
        <v>1051</v>
      </c>
    </row>
    <row r="81" spans="1:9" ht="24">
      <c r="A81" s="143">
        <v>2704</v>
      </c>
      <c r="B81" s="140" t="s">
        <v>793</v>
      </c>
      <c r="C81" s="141" t="s">
        <v>1098</v>
      </c>
      <c r="D81" s="297">
        <v>45</v>
      </c>
      <c r="E81" s="297">
        <f t="shared" si="3"/>
        <v>7.142857142857143</v>
      </c>
      <c r="F81" s="141" t="s">
        <v>1058</v>
      </c>
      <c r="G81" s="141" t="s">
        <v>1171</v>
      </c>
      <c r="H81" s="141" t="s">
        <v>1120</v>
      </c>
      <c r="I81" s="141" t="s">
        <v>1051</v>
      </c>
    </row>
    <row r="82" spans="1:9" ht="14.25">
      <c r="A82" s="143">
        <v>2705</v>
      </c>
      <c r="B82" s="140" t="s">
        <v>793</v>
      </c>
      <c r="C82" s="141" t="s">
        <v>1099</v>
      </c>
      <c r="D82" s="297">
        <v>710</v>
      </c>
      <c r="E82" s="297">
        <f t="shared" si="3"/>
        <v>112.6984126984127</v>
      </c>
      <c r="F82" s="141" t="s">
        <v>1100</v>
      </c>
      <c r="G82" s="141" t="s">
        <v>833</v>
      </c>
      <c r="H82" s="141" t="s">
        <v>1120</v>
      </c>
      <c r="I82" s="141" t="s">
        <v>1051</v>
      </c>
    </row>
    <row r="83" spans="1:9" ht="24">
      <c r="A83" s="143">
        <v>2706</v>
      </c>
      <c r="B83" s="140" t="s">
        <v>793</v>
      </c>
      <c r="C83" s="141" t="s">
        <v>1101</v>
      </c>
      <c r="D83" s="297">
        <v>107</v>
      </c>
      <c r="E83" s="297">
        <f t="shared" si="3"/>
        <v>16.984126984126984</v>
      </c>
      <c r="F83" s="141" t="s">
        <v>1058</v>
      </c>
      <c r="G83" s="141" t="s">
        <v>833</v>
      </c>
      <c r="H83" s="141" t="s">
        <v>1120</v>
      </c>
      <c r="I83" s="141" t="s">
        <v>1051</v>
      </c>
    </row>
    <row r="84" spans="1:9" ht="14.25">
      <c r="A84" s="143">
        <v>2708</v>
      </c>
      <c r="B84" s="140" t="s">
        <v>793</v>
      </c>
      <c r="C84" s="141" t="s">
        <v>1102</v>
      </c>
      <c r="D84" s="297">
        <v>100</v>
      </c>
      <c r="E84" s="297">
        <f t="shared" si="3"/>
        <v>15.873015873015873</v>
      </c>
      <c r="F84" s="141" t="s">
        <v>764</v>
      </c>
      <c r="G84" s="141" t="s">
        <v>1176</v>
      </c>
      <c r="H84" s="141" t="s">
        <v>1120</v>
      </c>
      <c r="I84" s="141" t="s">
        <v>1051</v>
      </c>
    </row>
    <row r="85" spans="1:9" ht="24">
      <c r="A85" s="143">
        <v>2709</v>
      </c>
      <c r="B85" s="140" t="s">
        <v>793</v>
      </c>
      <c r="C85" s="141" t="s">
        <v>1103</v>
      </c>
      <c r="D85" s="297">
        <v>23000</v>
      </c>
      <c r="E85" s="297">
        <f t="shared" si="3"/>
        <v>3650.793650793651</v>
      </c>
      <c r="F85" s="141" t="s">
        <v>945</v>
      </c>
      <c r="G85" s="141" t="s">
        <v>1171</v>
      </c>
      <c r="H85" s="141" t="s">
        <v>1120</v>
      </c>
      <c r="I85" s="141" t="s">
        <v>1051</v>
      </c>
    </row>
    <row r="86" spans="1:9" ht="24">
      <c r="A86" s="143">
        <v>2710</v>
      </c>
      <c r="B86" s="140" t="s">
        <v>793</v>
      </c>
      <c r="C86" s="141" t="s">
        <v>1104</v>
      </c>
      <c r="D86" s="297">
        <v>688</v>
      </c>
      <c r="E86" s="297">
        <f t="shared" si="3"/>
        <v>109.20634920634922</v>
      </c>
      <c r="F86" s="141" t="s">
        <v>1058</v>
      </c>
      <c r="G86" s="141" t="s">
        <v>1180</v>
      </c>
      <c r="H86" s="141" t="s">
        <v>1120</v>
      </c>
      <c r="I86" s="141" t="s">
        <v>1051</v>
      </c>
    </row>
    <row r="87" spans="1:9" ht="14.25">
      <c r="A87" s="143">
        <v>2711</v>
      </c>
      <c r="B87" s="140" t="s">
        <v>793</v>
      </c>
      <c r="C87" s="141" t="s">
        <v>805</v>
      </c>
      <c r="D87" s="297">
        <v>168</v>
      </c>
      <c r="E87" s="297">
        <f t="shared" si="3"/>
        <v>26.666666666666668</v>
      </c>
      <c r="F87" s="141" t="s">
        <v>1059</v>
      </c>
      <c r="G87" s="141" t="s">
        <v>1137</v>
      </c>
      <c r="H87" s="141" t="s">
        <v>1120</v>
      </c>
      <c r="I87" s="141" t="s">
        <v>1051</v>
      </c>
    </row>
    <row r="88" spans="1:9" ht="24">
      <c r="A88" s="143">
        <v>2712</v>
      </c>
      <c r="B88" s="140" t="s">
        <v>793</v>
      </c>
      <c r="C88" s="141" t="s">
        <v>806</v>
      </c>
      <c r="D88" s="297">
        <v>196.2</v>
      </c>
      <c r="E88" s="297">
        <f t="shared" si="3"/>
        <v>31.142857142857142</v>
      </c>
      <c r="F88" s="141" t="s">
        <v>1058</v>
      </c>
      <c r="G88" s="141" t="s">
        <v>833</v>
      </c>
      <c r="H88" s="141" t="s">
        <v>1120</v>
      </c>
      <c r="I88" s="141" t="s">
        <v>1051</v>
      </c>
    </row>
    <row r="89" spans="1:9" ht="14.25">
      <c r="A89" s="143">
        <v>2713</v>
      </c>
      <c r="B89" s="140" t="s">
        <v>793</v>
      </c>
      <c r="C89" s="141" t="s">
        <v>807</v>
      </c>
      <c r="D89" s="297">
        <v>590</v>
      </c>
      <c r="E89" s="297">
        <f t="shared" si="3"/>
        <v>93.65079365079366</v>
      </c>
      <c r="F89" s="141" t="s">
        <v>956</v>
      </c>
      <c r="G89" s="141" t="s">
        <v>833</v>
      </c>
      <c r="H89" s="141" t="s">
        <v>1120</v>
      </c>
      <c r="I89" s="141" t="s">
        <v>1051</v>
      </c>
    </row>
    <row r="90" spans="1:9" ht="24">
      <c r="A90" s="143">
        <v>2714</v>
      </c>
      <c r="B90" s="140" t="s">
        <v>793</v>
      </c>
      <c r="C90" s="141" t="s">
        <v>957</v>
      </c>
      <c r="D90" s="297">
        <v>368</v>
      </c>
      <c r="E90" s="297">
        <f t="shared" si="3"/>
        <v>58.41269841269841</v>
      </c>
      <c r="F90" s="141" t="s">
        <v>1058</v>
      </c>
      <c r="G90" s="141" t="s">
        <v>1180</v>
      </c>
      <c r="H90" s="141" t="s">
        <v>1120</v>
      </c>
      <c r="I90" s="141" t="s">
        <v>1051</v>
      </c>
    </row>
    <row r="91" spans="1:9" ht="24">
      <c r="A91" s="143">
        <v>2715</v>
      </c>
      <c r="B91" s="140" t="s">
        <v>793</v>
      </c>
      <c r="C91" s="141" t="s">
        <v>958</v>
      </c>
      <c r="D91" s="297">
        <v>258</v>
      </c>
      <c r="E91" s="297">
        <f t="shared" si="3"/>
        <v>40.952380952380956</v>
      </c>
      <c r="F91" s="141" t="s">
        <v>1058</v>
      </c>
      <c r="G91" s="141" t="s">
        <v>833</v>
      </c>
      <c r="H91" s="141" t="s">
        <v>1120</v>
      </c>
      <c r="I91" s="141" t="s">
        <v>1051</v>
      </c>
    </row>
    <row r="92" spans="1:9" ht="14.25">
      <c r="A92" s="143">
        <v>2716</v>
      </c>
      <c r="B92" s="140" t="s">
        <v>793</v>
      </c>
      <c r="C92" s="141" t="s">
        <v>959</v>
      </c>
      <c r="D92" s="297">
        <v>1236</v>
      </c>
      <c r="E92" s="297">
        <f t="shared" si="3"/>
        <v>196.1904761904762</v>
      </c>
      <c r="F92" s="141" t="s">
        <v>960</v>
      </c>
      <c r="G92" s="141" t="s">
        <v>833</v>
      </c>
      <c r="H92" s="141" t="s">
        <v>1120</v>
      </c>
      <c r="I92" s="141" t="s">
        <v>1051</v>
      </c>
    </row>
    <row r="93" spans="1:9" ht="14.25">
      <c r="A93" s="143">
        <v>2717</v>
      </c>
      <c r="B93" s="140" t="s">
        <v>793</v>
      </c>
      <c r="C93" s="141" t="s">
        <v>962</v>
      </c>
      <c r="D93" s="297">
        <v>1622</v>
      </c>
      <c r="E93" s="297">
        <f t="shared" si="3"/>
        <v>257.46031746031747</v>
      </c>
      <c r="F93" s="141" t="s">
        <v>960</v>
      </c>
      <c r="G93" s="141" t="s">
        <v>833</v>
      </c>
      <c r="H93" s="141" t="s">
        <v>1120</v>
      </c>
      <c r="I93" s="141" t="s">
        <v>1051</v>
      </c>
    </row>
    <row r="94" spans="1:9" ht="14.25">
      <c r="A94" s="143">
        <v>2718</v>
      </c>
      <c r="B94" s="140" t="s">
        <v>793</v>
      </c>
      <c r="C94" s="141" t="s">
        <v>963</v>
      </c>
      <c r="D94" s="297">
        <v>6664</v>
      </c>
      <c r="E94" s="297">
        <f t="shared" si="3"/>
        <v>1057.7777777777778</v>
      </c>
      <c r="F94" s="141" t="s">
        <v>960</v>
      </c>
      <c r="G94" s="141" t="s">
        <v>833</v>
      </c>
      <c r="H94" s="141" t="s">
        <v>1120</v>
      </c>
      <c r="I94" s="141" t="s">
        <v>1051</v>
      </c>
    </row>
    <row r="95" spans="1:9" ht="24">
      <c r="A95" s="143">
        <v>2719</v>
      </c>
      <c r="B95" s="140" t="s">
        <v>793</v>
      </c>
      <c r="C95" s="141" t="s">
        <v>839</v>
      </c>
      <c r="D95" s="297">
        <v>90</v>
      </c>
      <c r="E95" s="297">
        <f t="shared" si="3"/>
        <v>14.285714285714286</v>
      </c>
      <c r="F95" s="141" t="s">
        <v>1058</v>
      </c>
      <c r="G95" s="141" t="s">
        <v>1173</v>
      </c>
      <c r="H95" s="141" t="s">
        <v>1121</v>
      </c>
      <c r="I95" s="141" t="s">
        <v>1051</v>
      </c>
    </row>
    <row r="96" spans="1:9" ht="24">
      <c r="A96" s="143">
        <v>2720</v>
      </c>
      <c r="B96" s="140" t="s">
        <v>793</v>
      </c>
      <c r="C96" s="141" t="s">
        <v>815</v>
      </c>
      <c r="D96" s="297">
        <v>100</v>
      </c>
      <c r="E96" s="297">
        <f t="shared" si="3"/>
        <v>15.873015873015873</v>
      </c>
      <c r="F96" s="141" t="s">
        <v>1058</v>
      </c>
      <c r="G96" s="141" t="s">
        <v>833</v>
      </c>
      <c r="H96" s="141" t="s">
        <v>1120</v>
      </c>
      <c r="I96" s="141" t="s">
        <v>1051</v>
      </c>
    </row>
    <row r="97" spans="1:9" ht="36">
      <c r="A97" s="143">
        <v>2721</v>
      </c>
      <c r="B97" s="140" t="s">
        <v>793</v>
      </c>
      <c r="C97" s="141" t="s">
        <v>816</v>
      </c>
      <c r="D97" s="297">
        <v>10000</v>
      </c>
      <c r="E97" s="297">
        <f t="shared" si="3"/>
        <v>1587.3015873015872</v>
      </c>
      <c r="F97" s="141" t="s">
        <v>1330</v>
      </c>
      <c r="G97" s="141" t="s">
        <v>1314</v>
      </c>
      <c r="H97" s="141" t="s">
        <v>1119</v>
      </c>
      <c r="I97" s="141" t="s">
        <v>906</v>
      </c>
    </row>
    <row r="98" spans="1:9" ht="36">
      <c r="A98" s="143">
        <v>2722</v>
      </c>
      <c r="B98" s="140" t="s">
        <v>793</v>
      </c>
      <c r="C98" s="141" t="s">
        <v>817</v>
      </c>
      <c r="D98" s="297">
        <v>7500</v>
      </c>
      <c r="E98" s="297">
        <f t="shared" si="3"/>
        <v>1190.4761904761906</v>
      </c>
      <c r="F98" s="141" t="s">
        <v>907</v>
      </c>
      <c r="G98" s="141" t="s">
        <v>1314</v>
      </c>
      <c r="H98" s="141" t="s">
        <v>1119</v>
      </c>
      <c r="I98" s="141" t="s">
        <v>906</v>
      </c>
    </row>
    <row r="99" spans="1:9" ht="24">
      <c r="A99" s="143">
        <v>2723</v>
      </c>
      <c r="B99" s="140" t="s">
        <v>793</v>
      </c>
      <c r="C99" s="141" t="s">
        <v>818</v>
      </c>
      <c r="D99" s="297">
        <v>3000</v>
      </c>
      <c r="E99" s="297">
        <f t="shared" si="3"/>
        <v>476.1904761904762</v>
      </c>
      <c r="F99" s="141" t="s">
        <v>819</v>
      </c>
      <c r="G99" s="141" t="s">
        <v>1316</v>
      </c>
      <c r="H99" s="142" t="s">
        <v>128</v>
      </c>
      <c r="I99" s="141" t="s">
        <v>906</v>
      </c>
    </row>
    <row r="100" spans="1:9" ht="24">
      <c r="A100" s="143">
        <v>2758</v>
      </c>
      <c r="B100" s="140" t="s">
        <v>820</v>
      </c>
      <c r="C100" s="141" t="s">
        <v>839</v>
      </c>
      <c r="D100" s="297">
        <v>40</v>
      </c>
      <c r="E100" s="297">
        <f t="shared" si="3"/>
        <v>6.34920634920635</v>
      </c>
      <c r="F100" s="141" t="s">
        <v>1058</v>
      </c>
      <c r="G100" s="141" t="s">
        <v>1173</v>
      </c>
      <c r="H100" s="141" t="s">
        <v>1121</v>
      </c>
      <c r="I100" s="141" t="s">
        <v>1051</v>
      </c>
    </row>
    <row r="101" spans="1:9" ht="15">
      <c r="A101" s="143">
        <v>2917</v>
      </c>
      <c r="B101" s="140" t="s">
        <v>820</v>
      </c>
      <c r="C101" s="141" t="s">
        <v>821</v>
      </c>
      <c r="D101" s="298"/>
      <c r="E101" s="297">
        <v>1250</v>
      </c>
      <c r="F101" s="141" t="s">
        <v>822</v>
      </c>
      <c r="G101" s="141" t="s">
        <v>909</v>
      </c>
      <c r="H101" s="141" t="s">
        <v>1120</v>
      </c>
      <c r="I101" s="141" t="s">
        <v>1051</v>
      </c>
    </row>
    <row r="102" spans="1:9" ht="15">
      <c r="A102" s="143">
        <v>2918</v>
      </c>
      <c r="B102" s="140" t="s">
        <v>823</v>
      </c>
      <c r="C102" s="141" t="s">
        <v>824</v>
      </c>
      <c r="D102" s="298"/>
      <c r="E102" s="297">
        <v>135</v>
      </c>
      <c r="F102" s="141" t="s">
        <v>825</v>
      </c>
      <c r="G102" s="141" t="s">
        <v>1137</v>
      </c>
      <c r="H102" s="141" t="s">
        <v>1120</v>
      </c>
      <c r="I102" s="141" t="s">
        <v>1051</v>
      </c>
    </row>
    <row r="103" spans="1:9" ht="15">
      <c r="A103" s="143">
        <v>2919</v>
      </c>
      <c r="B103" s="140" t="s">
        <v>823</v>
      </c>
      <c r="C103" s="141" t="s">
        <v>826</v>
      </c>
      <c r="D103" s="298"/>
      <c r="E103" s="297">
        <v>3290.05</v>
      </c>
      <c r="F103" s="141" t="s">
        <v>1206</v>
      </c>
      <c r="G103" s="141" t="s">
        <v>1067</v>
      </c>
      <c r="H103" s="141" t="s">
        <v>1120</v>
      </c>
      <c r="I103" s="141" t="s">
        <v>1051</v>
      </c>
    </row>
    <row r="104" spans="1:9" ht="24">
      <c r="A104" s="143">
        <v>2738</v>
      </c>
      <c r="B104" s="140" t="s">
        <v>827</v>
      </c>
      <c r="C104" s="141" t="s">
        <v>1150</v>
      </c>
      <c r="D104" s="297">
        <v>88</v>
      </c>
      <c r="E104" s="297">
        <f>D104/6.3081</f>
        <v>13.95031784531</v>
      </c>
      <c r="F104" s="141" t="s">
        <v>1059</v>
      </c>
      <c r="G104" s="141" t="s">
        <v>1137</v>
      </c>
      <c r="H104" s="141" t="s">
        <v>1119</v>
      </c>
      <c r="I104" s="141" t="s">
        <v>906</v>
      </c>
    </row>
    <row r="105" spans="1:9" ht="24">
      <c r="A105" s="143">
        <v>2755</v>
      </c>
      <c r="B105" s="140" t="s">
        <v>827</v>
      </c>
      <c r="C105" s="141" t="s">
        <v>828</v>
      </c>
      <c r="D105" s="297">
        <v>58</v>
      </c>
      <c r="E105" s="297">
        <f>D105/6.3081</f>
        <v>9.1945276707725</v>
      </c>
      <c r="F105" s="141" t="s">
        <v>1058</v>
      </c>
      <c r="G105" s="141" t="s">
        <v>1173</v>
      </c>
      <c r="H105" s="141" t="s">
        <v>1121</v>
      </c>
      <c r="I105" s="141" t="s">
        <v>1051</v>
      </c>
    </row>
    <row r="106" spans="1:9" ht="15">
      <c r="A106" s="143">
        <v>3468</v>
      </c>
      <c r="B106" s="140" t="s">
        <v>827</v>
      </c>
      <c r="C106" s="141" t="s">
        <v>1242</v>
      </c>
      <c r="D106" s="298"/>
      <c r="E106" s="297">
        <v>200</v>
      </c>
      <c r="F106" s="141" t="s">
        <v>1105</v>
      </c>
      <c r="G106" s="141" t="s">
        <v>1323</v>
      </c>
      <c r="H106" s="141" t="s">
        <v>1121</v>
      </c>
      <c r="I106" s="141" t="s">
        <v>1051</v>
      </c>
    </row>
    <row r="107" spans="1:9" ht="14.25">
      <c r="A107" s="143">
        <v>2753</v>
      </c>
      <c r="B107" s="140" t="s">
        <v>829</v>
      </c>
      <c r="C107" s="141" t="s">
        <v>682</v>
      </c>
      <c r="D107" s="297">
        <v>66000</v>
      </c>
      <c r="E107" s="297">
        <f>D107/6.3081</f>
        <v>10462.7383839825</v>
      </c>
      <c r="F107" s="141" t="s">
        <v>683</v>
      </c>
      <c r="G107" s="141" t="s">
        <v>1323</v>
      </c>
      <c r="H107" s="141" t="s">
        <v>1119</v>
      </c>
      <c r="I107" s="141" t="s">
        <v>1051</v>
      </c>
    </row>
    <row r="108" spans="1:9" ht="15">
      <c r="A108" s="143">
        <v>2924</v>
      </c>
      <c r="B108" s="140" t="s">
        <v>829</v>
      </c>
      <c r="C108" s="141" t="s">
        <v>684</v>
      </c>
      <c r="D108" s="298"/>
      <c r="E108" s="297">
        <v>4680.12</v>
      </c>
      <c r="F108" s="141" t="s">
        <v>685</v>
      </c>
      <c r="G108" s="141" t="s">
        <v>1067</v>
      </c>
      <c r="H108" s="141" t="s">
        <v>1120</v>
      </c>
      <c r="I108" s="141" t="s">
        <v>1051</v>
      </c>
    </row>
    <row r="109" spans="1:9" ht="24">
      <c r="A109" s="143">
        <v>2834</v>
      </c>
      <c r="B109" s="140" t="s">
        <v>686</v>
      </c>
      <c r="C109" s="141" t="s">
        <v>839</v>
      </c>
      <c r="D109" s="297">
        <v>50</v>
      </c>
      <c r="E109" s="297">
        <f>D109/6.3081</f>
        <v>7.926316957562499</v>
      </c>
      <c r="F109" s="141" t="s">
        <v>1058</v>
      </c>
      <c r="G109" s="141" t="s">
        <v>1173</v>
      </c>
      <c r="H109" s="141" t="s">
        <v>1121</v>
      </c>
      <c r="I109" s="141" t="s">
        <v>1051</v>
      </c>
    </row>
    <row r="110" spans="1:9" ht="14.25">
      <c r="A110" s="143">
        <v>2759</v>
      </c>
      <c r="B110" s="140" t="s">
        <v>836</v>
      </c>
      <c r="C110" s="141" t="s">
        <v>842</v>
      </c>
      <c r="D110" s="297">
        <v>245</v>
      </c>
      <c r="E110" s="297">
        <f aca="true" t="shared" si="4" ref="E110:E117">D110/6.3081</f>
        <v>38.83895309205625</v>
      </c>
      <c r="F110" s="141" t="s">
        <v>1059</v>
      </c>
      <c r="G110" s="141" t="s">
        <v>1137</v>
      </c>
      <c r="H110" s="141" t="s">
        <v>1120</v>
      </c>
      <c r="I110" s="141" t="s">
        <v>1051</v>
      </c>
    </row>
    <row r="111" spans="1:9" ht="14.25">
      <c r="A111" s="143">
        <v>2761</v>
      </c>
      <c r="B111" s="140" t="s">
        <v>836</v>
      </c>
      <c r="C111" s="141" t="s">
        <v>843</v>
      </c>
      <c r="D111" s="297">
        <v>6000</v>
      </c>
      <c r="E111" s="297">
        <f t="shared" si="4"/>
        <v>951.1580349075</v>
      </c>
      <c r="F111" s="141" t="s">
        <v>905</v>
      </c>
      <c r="G111" s="141" t="s">
        <v>1316</v>
      </c>
      <c r="H111" s="141" t="s">
        <v>1119</v>
      </c>
      <c r="I111" s="141" t="s">
        <v>1051</v>
      </c>
    </row>
    <row r="112" spans="1:9" ht="24">
      <c r="A112" s="143">
        <v>2851</v>
      </c>
      <c r="B112" s="140" t="s">
        <v>836</v>
      </c>
      <c r="C112" s="142" t="s">
        <v>270</v>
      </c>
      <c r="D112" s="297">
        <v>934.03</v>
      </c>
      <c r="E112" s="297">
        <f t="shared" si="4"/>
        <v>148.06835655744203</v>
      </c>
      <c r="F112" s="141" t="s">
        <v>912</v>
      </c>
      <c r="G112" s="141" t="s">
        <v>1319</v>
      </c>
      <c r="H112" s="141" t="s">
        <v>1119</v>
      </c>
      <c r="I112" s="141" t="s">
        <v>906</v>
      </c>
    </row>
    <row r="113" spans="1:9" ht="24">
      <c r="A113" s="143">
        <v>2835</v>
      </c>
      <c r="B113" s="140" t="s">
        <v>845</v>
      </c>
      <c r="C113" s="141" t="s">
        <v>846</v>
      </c>
      <c r="D113" s="297">
        <v>200</v>
      </c>
      <c r="E113" s="297">
        <f t="shared" si="4"/>
        <v>31.705267830249998</v>
      </c>
      <c r="F113" s="141" t="s">
        <v>1058</v>
      </c>
      <c r="G113" s="141" t="s">
        <v>961</v>
      </c>
      <c r="H113" s="141" t="s">
        <v>1119</v>
      </c>
      <c r="I113" s="141" t="s">
        <v>1051</v>
      </c>
    </row>
    <row r="114" spans="1:9" ht="24">
      <c r="A114" s="143">
        <v>2762</v>
      </c>
      <c r="B114" s="140" t="s">
        <v>847</v>
      </c>
      <c r="C114" s="141" t="s">
        <v>839</v>
      </c>
      <c r="D114" s="297">
        <v>40</v>
      </c>
      <c r="E114" s="297">
        <f t="shared" si="4"/>
        <v>6.341053566049999</v>
      </c>
      <c r="F114" s="141" t="s">
        <v>1058</v>
      </c>
      <c r="G114" s="141" t="s">
        <v>1173</v>
      </c>
      <c r="H114" s="141" t="s">
        <v>1121</v>
      </c>
      <c r="I114" s="141" t="s">
        <v>1051</v>
      </c>
    </row>
    <row r="115" spans="1:9" ht="24">
      <c r="A115" s="143">
        <v>2836</v>
      </c>
      <c r="B115" s="140" t="s">
        <v>847</v>
      </c>
      <c r="C115" s="141" t="s">
        <v>839</v>
      </c>
      <c r="D115" s="297">
        <v>40</v>
      </c>
      <c r="E115" s="297">
        <f t="shared" si="4"/>
        <v>6.341053566049999</v>
      </c>
      <c r="F115" s="141" t="s">
        <v>1058</v>
      </c>
      <c r="G115" s="141" t="s">
        <v>1173</v>
      </c>
      <c r="H115" s="141" t="s">
        <v>1121</v>
      </c>
      <c r="I115" s="141" t="s">
        <v>1051</v>
      </c>
    </row>
    <row r="116" spans="1:9" ht="15">
      <c r="A116" s="143">
        <v>3376</v>
      </c>
      <c r="B116" s="140" t="s">
        <v>847</v>
      </c>
      <c r="C116" s="141" t="s">
        <v>848</v>
      </c>
      <c r="D116" s="298"/>
      <c r="E116" s="297">
        <v>901.32</v>
      </c>
      <c r="F116" s="141" t="s">
        <v>993</v>
      </c>
      <c r="G116" s="141" t="s">
        <v>1321</v>
      </c>
      <c r="H116" s="141" t="s">
        <v>1119</v>
      </c>
      <c r="I116" s="141" t="s">
        <v>1051</v>
      </c>
    </row>
    <row r="117" spans="1:9" ht="24">
      <c r="A117" s="143">
        <v>2837</v>
      </c>
      <c r="B117" s="140" t="s">
        <v>994</v>
      </c>
      <c r="C117" s="141" t="s">
        <v>846</v>
      </c>
      <c r="D117" s="297">
        <v>434</v>
      </c>
      <c r="E117" s="297">
        <f t="shared" si="4"/>
        <v>68.8004311916425</v>
      </c>
      <c r="F117" s="141" t="s">
        <v>1058</v>
      </c>
      <c r="G117" s="141" t="s">
        <v>961</v>
      </c>
      <c r="H117" s="141" t="s">
        <v>1119</v>
      </c>
      <c r="I117" s="141" t="s">
        <v>1051</v>
      </c>
    </row>
    <row r="118" spans="1:9" ht="24">
      <c r="A118" s="143">
        <v>2763</v>
      </c>
      <c r="B118" s="140" t="s">
        <v>995</v>
      </c>
      <c r="C118" s="141" t="s">
        <v>996</v>
      </c>
      <c r="D118" s="298"/>
      <c r="E118" s="297">
        <v>22.34</v>
      </c>
      <c r="F118" s="141" t="s">
        <v>895</v>
      </c>
      <c r="G118" s="141" t="s">
        <v>1321</v>
      </c>
      <c r="H118" s="141" t="s">
        <v>1119</v>
      </c>
      <c r="I118" s="141" t="s">
        <v>1051</v>
      </c>
    </row>
    <row r="119" spans="1:9" ht="24">
      <c r="A119" s="143">
        <v>3462</v>
      </c>
      <c r="B119" s="140" t="s">
        <v>995</v>
      </c>
      <c r="C119" s="141" t="s">
        <v>894</v>
      </c>
      <c r="D119" s="298"/>
      <c r="E119" s="297">
        <v>104.53</v>
      </c>
      <c r="F119" s="141" t="s">
        <v>895</v>
      </c>
      <c r="G119" s="141" t="s">
        <v>1321</v>
      </c>
      <c r="H119" s="141" t="s">
        <v>1119</v>
      </c>
      <c r="I119" s="141" t="s">
        <v>1051</v>
      </c>
    </row>
    <row r="120" spans="1:9" ht="14.25">
      <c r="A120" s="143">
        <v>2838</v>
      </c>
      <c r="B120" s="140" t="s">
        <v>997</v>
      </c>
      <c r="C120" s="141" t="s">
        <v>998</v>
      </c>
      <c r="D120" s="297">
        <v>492</v>
      </c>
      <c r="E120" s="297">
        <f aca="true" t="shared" si="5" ref="E120:E139">D120/6.3081</f>
        <v>77.99495886241499</v>
      </c>
      <c r="F120" s="141" t="s">
        <v>999</v>
      </c>
      <c r="G120" s="141" t="s">
        <v>833</v>
      </c>
      <c r="H120" s="141" t="s">
        <v>1119</v>
      </c>
      <c r="I120" s="141" t="s">
        <v>1051</v>
      </c>
    </row>
    <row r="121" spans="1:9" ht="24">
      <c r="A121" s="143">
        <v>2839</v>
      </c>
      <c r="B121" s="140" t="s">
        <v>997</v>
      </c>
      <c r="C121" s="141" t="s">
        <v>1000</v>
      </c>
      <c r="D121" s="297">
        <v>26.5</v>
      </c>
      <c r="E121" s="297">
        <f t="shared" si="5"/>
        <v>4.200947987508124</v>
      </c>
      <c r="F121" s="141" t="s">
        <v>1058</v>
      </c>
      <c r="G121" s="141" t="s">
        <v>1173</v>
      </c>
      <c r="H121" s="141" t="s">
        <v>1121</v>
      </c>
      <c r="I121" s="141" t="s">
        <v>1051</v>
      </c>
    </row>
    <row r="122" spans="1:9" ht="24">
      <c r="A122" s="143">
        <v>2840</v>
      </c>
      <c r="B122" s="140" t="s">
        <v>997</v>
      </c>
      <c r="C122" s="141" t="s">
        <v>1001</v>
      </c>
      <c r="D122" s="297">
        <v>208</v>
      </c>
      <c r="E122" s="297">
        <f t="shared" si="5"/>
        <v>32.97347854346</v>
      </c>
      <c r="F122" s="141" t="s">
        <v>1058</v>
      </c>
      <c r="G122" s="141" t="s">
        <v>1173</v>
      </c>
      <c r="H122" s="141" t="s">
        <v>1121</v>
      </c>
      <c r="I122" s="141" t="s">
        <v>1051</v>
      </c>
    </row>
    <row r="123" spans="1:9" ht="24">
      <c r="A123" s="143">
        <v>2841</v>
      </c>
      <c r="B123" s="140" t="s">
        <v>997</v>
      </c>
      <c r="C123" s="141" t="s">
        <v>1002</v>
      </c>
      <c r="D123" s="297">
        <v>313</v>
      </c>
      <c r="E123" s="297">
        <f t="shared" si="5"/>
        <v>49.61874415434125</v>
      </c>
      <c r="F123" s="141" t="s">
        <v>1058</v>
      </c>
      <c r="G123" s="141" t="s">
        <v>1173</v>
      </c>
      <c r="H123" s="141" t="s">
        <v>1121</v>
      </c>
      <c r="I123" s="141" t="s">
        <v>1051</v>
      </c>
    </row>
    <row r="124" spans="1:9" ht="14.25">
      <c r="A124" s="143">
        <v>2842</v>
      </c>
      <c r="B124" s="140" t="s">
        <v>997</v>
      </c>
      <c r="C124" s="141" t="s">
        <v>1003</v>
      </c>
      <c r="D124" s="297">
        <v>1139</v>
      </c>
      <c r="E124" s="297">
        <f t="shared" si="5"/>
        <v>180.56150029327375</v>
      </c>
      <c r="F124" s="141" t="s">
        <v>1154</v>
      </c>
      <c r="G124" s="141" t="s">
        <v>1067</v>
      </c>
      <c r="H124" s="141" t="s">
        <v>1119</v>
      </c>
      <c r="I124" s="141" t="s">
        <v>1051</v>
      </c>
    </row>
    <row r="125" spans="1:9" ht="14.25">
      <c r="A125" s="143">
        <v>2843</v>
      </c>
      <c r="B125" s="140" t="s">
        <v>997</v>
      </c>
      <c r="C125" s="141" t="s">
        <v>1287</v>
      </c>
      <c r="D125" s="297">
        <v>1056</v>
      </c>
      <c r="E125" s="297">
        <f t="shared" si="5"/>
        <v>167.40381414371998</v>
      </c>
      <c r="F125" s="141" t="s">
        <v>1154</v>
      </c>
      <c r="G125" s="141" t="s">
        <v>1067</v>
      </c>
      <c r="H125" s="141" t="s">
        <v>1119</v>
      </c>
      <c r="I125" s="141" t="s">
        <v>1051</v>
      </c>
    </row>
    <row r="126" spans="1:9" ht="24">
      <c r="A126" s="143">
        <v>2844</v>
      </c>
      <c r="B126" s="140" t="s">
        <v>997</v>
      </c>
      <c r="C126" s="141" t="s">
        <v>839</v>
      </c>
      <c r="D126" s="297">
        <v>40</v>
      </c>
      <c r="E126" s="297">
        <f t="shared" si="5"/>
        <v>6.341053566049999</v>
      </c>
      <c r="F126" s="141" t="s">
        <v>1058</v>
      </c>
      <c r="G126" s="141" t="s">
        <v>1173</v>
      </c>
      <c r="H126" s="141" t="s">
        <v>1121</v>
      </c>
      <c r="I126" s="141" t="s">
        <v>1051</v>
      </c>
    </row>
    <row r="127" spans="1:9" ht="14.25">
      <c r="A127" s="143">
        <v>2845</v>
      </c>
      <c r="B127" s="140" t="s">
        <v>1288</v>
      </c>
      <c r="C127" s="141" t="s">
        <v>1289</v>
      </c>
      <c r="D127" s="297">
        <v>8000</v>
      </c>
      <c r="E127" s="297">
        <f t="shared" si="5"/>
        <v>1268.21071321</v>
      </c>
      <c r="F127" s="141" t="s">
        <v>1290</v>
      </c>
      <c r="G127" s="141" t="s">
        <v>1321</v>
      </c>
      <c r="H127" s="141" t="s">
        <v>1119</v>
      </c>
      <c r="I127" s="141" t="s">
        <v>1051</v>
      </c>
    </row>
    <row r="128" spans="1:9" ht="15">
      <c r="A128" s="143">
        <v>3050</v>
      </c>
      <c r="B128" s="140" t="s">
        <v>1288</v>
      </c>
      <c r="C128" s="141" t="s">
        <v>1291</v>
      </c>
      <c r="D128" s="298"/>
      <c r="E128" s="297">
        <v>12</v>
      </c>
      <c r="F128" s="141" t="s">
        <v>1153</v>
      </c>
      <c r="G128" s="141" t="s">
        <v>1311</v>
      </c>
      <c r="H128" s="141" t="s">
        <v>1121</v>
      </c>
      <c r="I128" s="141" t="s">
        <v>1051</v>
      </c>
    </row>
    <row r="129" spans="1:9" ht="14.25">
      <c r="A129" s="143">
        <v>2846</v>
      </c>
      <c r="B129" s="140" t="s">
        <v>1292</v>
      </c>
      <c r="C129" s="141" t="s">
        <v>1293</v>
      </c>
      <c r="D129" s="297">
        <v>6000</v>
      </c>
      <c r="E129" s="297">
        <f t="shared" si="5"/>
        <v>951.1580349075</v>
      </c>
      <c r="F129" s="141" t="s">
        <v>905</v>
      </c>
      <c r="G129" s="141" t="s">
        <v>1316</v>
      </c>
      <c r="H129" s="141" t="s">
        <v>1119</v>
      </c>
      <c r="I129" s="141" t="s">
        <v>1051</v>
      </c>
    </row>
    <row r="130" spans="1:9" ht="14.25">
      <c r="A130" s="143">
        <v>2847</v>
      </c>
      <c r="B130" s="140" t="s">
        <v>1292</v>
      </c>
      <c r="C130" s="141" t="s">
        <v>1294</v>
      </c>
      <c r="D130" s="297">
        <v>800</v>
      </c>
      <c r="E130" s="297">
        <f t="shared" si="5"/>
        <v>126.82107132099999</v>
      </c>
      <c r="F130" s="141" t="s">
        <v>1295</v>
      </c>
      <c r="G130" s="141" t="s">
        <v>1316</v>
      </c>
      <c r="H130" s="141" t="s">
        <v>1119</v>
      </c>
      <c r="I130" s="141" t="s">
        <v>1051</v>
      </c>
    </row>
    <row r="131" spans="1:9" ht="36">
      <c r="A131" s="143">
        <v>2853</v>
      </c>
      <c r="B131" s="140" t="s">
        <v>1292</v>
      </c>
      <c r="C131" s="141" t="s">
        <v>1296</v>
      </c>
      <c r="D131" s="297">
        <v>10000</v>
      </c>
      <c r="E131" s="297">
        <f t="shared" si="5"/>
        <v>1585.2633915125</v>
      </c>
      <c r="F131" s="141" t="s">
        <v>1330</v>
      </c>
      <c r="G131" s="141" t="s">
        <v>1314</v>
      </c>
      <c r="H131" s="141" t="s">
        <v>1119</v>
      </c>
      <c r="I131" s="141" t="s">
        <v>906</v>
      </c>
    </row>
    <row r="132" spans="1:9" ht="24">
      <c r="A132" s="143">
        <v>2854</v>
      </c>
      <c r="B132" s="140" t="s">
        <v>1292</v>
      </c>
      <c r="C132" s="141" t="s">
        <v>1014</v>
      </c>
      <c r="D132" s="297">
        <v>3000</v>
      </c>
      <c r="E132" s="297">
        <f t="shared" si="5"/>
        <v>475.57901745375</v>
      </c>
      <c r="F132" s="141" t="s">
        <v>1015</v>
      </c>
      <c r="G132" s="141" t="s">
        <v>1316</v>
      </c>
      <c r="H132" s="141" t="s">
        <v>225</v>
      </c>
      <c r="I132" s="141" t="s">
        <v>906</v>
      </c>
    </row>
    <row r="133" spans="1:9" ht="36">
      <c r="A133" s="143">
        <v>2855</v>
      </c>
      <c r="B133" s="140" t="s">
        <v>1292</v>
      </c>
      <c r="C133" s="141" t="s">
        <v>718</v>
      </c>
      <c r="D133" s="297">
        <v>7500</v>
      </c>
      <c r="E133" s="297">
        <f t="shared" si="5"/>
        <v>1188.9475436343748</v>
      </c>
      <c r="F133" s="141" t="s">
        <v>907</v>
      </c>
      <c r="G133" s="141" t="s">
        <v>1314</v>
      </c>
      <c r="H133" s="141" t="s">
        <v>1119</v>
      </c>
      <c r="I133" s="141" t="s">
        <v>906</v>
      </c>
    </row>
    <row r="134" spans="1:9" ht="24">
      <c r="A134" s="143">
        <v>2856</v>
      </c>
      <c r="B134" s="140" t="s">
        <v>1292</v>
      </c>
      <c r="C134" s="142" t="s">
        <v>1166</v>
      </c>
      <c r="D134" s="297">
        <v>3000</v>
      </c>
      <c r="E134" s="297">
        <f t="shared" si="5"/>
        <v>475.57901745375</v>
      </c>
      <c r="F134" s="141" t="s">
        <v>1201</v>
      </c>
      <c r="G134" s="141" t="s">
        <v>1316</v>
      </c>
      <c r="H134" s="141" t="s">
        <v>1121</v>
      </c>
      <c r="I134" s="141" t="s">
        <v>906</v>
      </c>
    </row>
    <row r="135" spans="1:9" ht="15">
      <c r="A135" s="143">
        <v>2930</v>
      </c>
      <c r="B135" s="140" t="s">
        <v>719</v>
      </c>
      <c r="C135" s="141" t="s">
        <v>720</v>
      </c>
      <c r="D135" s="298"/>
      <c r="E135" s="297">
        <v>3539.1</v>
      </c>
      <c r="F135" s="141" t="s">
        <v>1221</v>
      </c>
      <c r="G135" s="141" t="s">
        <v>1067</v>
      </c>
      <c r="H135" s="141" t="s">
        <v>1120</v>
      </c>
      <c r="I135" s="141" t="s">
        <v>1051</v>
      </c>
    </row>
    <row r="136" spans="1:9" ht="24">
      <c r="A136" s="143">
        <v>2848</v>
      </c>
      <c r="B136" s="140" t="s">
        <v>721</v>
      </c>
      <c r="C136" s="141" t="s">
        <v>722</v>
      </c>
      <c r="D136" s="297">
        <v>12</v>
      </c>
      <c r="E136" s="297">
        <f t="shared" si="5"/>
        <v>1.902316069815</v>
      </c>
      <c r="F136" s="141" t="s">
        <v>1058</v>
      </c>
      <c r="G136" s="141" t="s">
        <v>1173</v>
      </c>
      <c r="H136" s="141" t="s">
        <v>1119</v>
      </c>
      <c r="I136" s="141" t="s">
        <v>1051</v>
      </c>
    </row>
    <row r="137" spans="1:9" ht="24">
      <c r="A137" s="143">
        <v>2849</v>
      </c>
      <c r="B137" s="140" t="s">
        <v>723</v>
      </c>
      <c r="C137" s="141" t="s">
        <v>724</v>
      </c>
      <c r="D137" s="297">
        <v>192</v>
      </c>
      <c r="E137" s="297">
        <f t="shared" si="5"/>
        <v>30.43705711704</v>
      </c>
      <c r="F137" s="141" t="s">
        <v>1058</v>
      </c>
      <c r="G137" s="141" t="s">
        <v>1173</v>
      </c>
      <c r="H137" s="141" t="s">
        <v>1121</v>
      </c>
      <c r="I137" s="141" t="s">
        <v>1051</v>
      </c>
    </row>
    <row r="138" spans="1:9" ht="24">
      <c r="A138" s="143">
        <v>2850</v>
      </c>
      <c r="B138" s="140" t="s">
        <v>725</v>
      </c>
      <c r="C138" s="141" t="s">
        <v>726</v>
      </c>
      <c r="D138" s="297">
        <v>210</v>
      </c>
      <c r="E138" s="297">
        <f t="shared" si="5"/>
        <v>33.2905312217625</v>
      </c>
      <c r="F138" s="141" t="s">
        <v>1058</v>
      </c>
      <c r="G138" s="141" t="s">
        <v>1180</v>
      </c>
      <c r="H138" s="141" t="s">
        <v>1119</v>
      </c>
      <c r="I138" s="141" t="s">
        <v>1051</v>
      </c>
    </row>
    <row r="139" spans="1:9" ht="24">
      <c r="A139" s="143">
        <v>2852</v>
      </c>
      <c r="B139" s="140" t="s">
        <v>725</v>
      </c>
      <c r="C139" s="141" t="s">
        <v>727</v>
      </c>
      <c r="D139" s="297">
        <v>280</v>
      </c>
      <c r="E139" s="297">
        <f t="shared" si="5"/>
        <v>44.387374962349995</v>
      </c>
      <c r="F139" s="141" t="s">
        <v>912</v>
      </c>
      <c r="G139" s="142" t="s">
        <v>130</v>
      </c>
      <c r="H139" s="141" t="s">
        <v>223</v>
      </c>
      <c r="I139" s="141" t="s">
        <v>906</v>
      </c>
    </row>
    <row r="140" spans="1:9" ht="15">
      <c r="A140" s="143">
        <v>3469</v>
      </c>
      <c r="B140" s="140" t="s">
        <v>873</v>
      </c>
      <c r="C140" s="141" t="s">
        <v>1242</v>
      </c>
      <c r="D140" s="298"/>
      <c r="E140" s="297">
        <v>200</v>
      </c>
      <c r="F140" s="141" t="s">
        <v>1105</v>
      </c>
      <c r="G140" s="141" t="s">
        <v>1323</v>
      </c>
      <c r="H140" s="141" t="s">
        <v>1121</v>
      </c>
      <c r="I140" s="141" t="s">
        <v>1051</v>
      </c>
    </row>
    <row r="141" spans="1:9" ht="24">
      <c r="A141" s="143">
        <v>2783</v>
      </c>
      <c r="B141" s="140" t="s">
        <v>874</v>
      </c>
      <c r="C141" s="141" t="s">
        <v>839</v>
      </c>
      <c r="D141" s="297">
        <v>35</v>
      </c>
      <c r="E141" s="297">
        <f>D141/6.2966</f>
        <v>5.558555410856653</v>
      </c>
      <c r="F141" s="141" t="s">
        <v>1058</v>
      </c>
      <c r="G141" s="141" t="s">
        <v>1173</v>
      </c>
      <c r="H141" s="141" t="s">
        <v>1121</v>
      </c>
      <c r="I141" s="141" t="s">
        <v>1051</v>
      </c>
    </row>
    <row r="142" spans="1:9" ht="14.25">
      <c r="A142" s="143">
        <v>2784</v>
      </c>
      <c r="B142" s="140" t="s">
        <v>871</v>
      </c>
      <c r="C142" s="141" t="s">
        <v>872</v>
      </c>
      <c r="D142" s="297">
        <v>710</v>
      </c>
      <c r="E142" s="297">
        <f aca="true" t="shared" si="6" ref="E142:E190">D142/6.2966</f>
        <v>112.75926690594925</v>
      </c>
      <c r="F142" s="141" t="s">
        <v>1019</v>
      </c>
      <c r="G142" s="141" t="s">
        <v>1173</v>
      </c>
      <c r="H142" s="141" t="s">
        <v>1119</v>
      </c>
      <c r="I142" s="141" t="s">
        <v>1051</v>
      </c>
    </row>
    <row r="143" spans="1:9" ht="24">
      <c r="A143" s="143">
        <v>2785</v>
      </c>
      <c r="B143" s="140" t="s">
        <v>1020</v>
      </c>
      <c r="C143" s="141" t="s">
        <v>1021</v>
      </c>
      <c r="D143" s="297">
        <v>58</v>
      </c>
      <c r="E143" s="297">
        <f t="shared" si="6"/>
        <v>9.211320395133882</v>
      </c>
      <c r="F143" s="141" t="s">
        <v>1058</v>
      </c>
      <c r="G143" s="141" t="s">
        <v>1173</v>
      </c>
      <c r="H143" s="141" t="s">
        <v>1121</v>
      </c>
      <c r="I143" s="141" t="s">
        <v>1051</v>
      </c>
    </row>
    <row r="144" spans="1:9" ht="14.25">
      <c r="A144" s="143">
        <v>2786</v>
      </c>
      <c r="B144" s="140" t="s">
        <v>1020</v>
      </c>
      <c r="C144" s="141" t="s">
        <v>1022</v>
      </c>
      <c r="D144" s="297">
        <v>30</v>
      </c>
      <c r="E144" s="297">
        <f t="shared" si="6"/>
        <v>4.76447606644856</v>
      </c>
      <c r="F144" s="141" t="s">
        <v>1019</v>
      </c>
      <c r="G144" s="141" t="s">
        <v>1180</v>
      </c>
      <c r="H144" s="141" t="s">
        <v>1119</v>
      </c>
      <c r="I144" s="141" t="s">
        <v>1051</v>
      </c>
    </row>
    <row r="145" spans="1:9" ht="24">
      <c r="A145" s="143">
        <v>2787</v>
      </c>
      <c r="B145" s="140" t="s">
        <v>1023</v>
      </c>
      <c r="C145" s="141" t="s">
        <v>1098</v>
      </c>
      <c r="D145" s="297">
        <v>22</v>
      </c>
      <c r="E145" s="297">
        <f t="shared" si="6"/>
        <v>3.4939491153956106</v>
      </c>
      <c r="F145" s="141" t="s">
        <v>1058</v>
      </c>
      <c r="G145" s="141" t="s">
        <v>1173</v>
      </c>
      <c r="H145" s="141" t="s">
        <v>1119</v>
      </c>
      <c r="I145" s="141" t="s">
        <v>906</v>
      </c>
    </row>
    <row r="146" spans="1:9" ht="24">
      <c r="A146" s="143">
        <v>2788</v>
      </c>
      <c r="B146" s="140" t="s">
        <v>1023</v>
      </c>
      <c r="C146" s="141" t="s">
        <v>839</v>
      </c>
      <c r="D146" s="297">
        <v>35</v>
      </c>
      <c r="E146" s="297">
        <f t="shared" si="6"/>
        <v>5.558555410856653</v>
      </c>
      <c r="F146" s="141" t="s">
        <v>1058</v>
      </c>
      <c r="G146" s="141" t="s">
        <v>1173</v>
      </c>
      <c r="H146" s="141" t="s">
        <v>1121</v>
      </c>
      <c r="I146" s="141" t="s">
        <v>1051</v>
      </c>
    </row>
    <row r="147" spans="1:9" ht="14.25">
      <c r="A147" s="143">
        <v>2789</v>
      </c>
      <c r="B147" s="140" t="s">
        <v>1024</v>
      </c>
      <c r="C147" s="141" t="s">
        <v>1025</v>
      </c>
      <c r="D147" s="297">
        <v>1570</v>
      </c>
      <c r="E147" s="297">
        <f t="shared" si="6"/>
        <v>249.3409141441413</v>
      </c>
      <c r="F147" s="141" t="s">
        <v>1019</v>
      </c>
      <c r="G147" s="141" t="s">
        <v>1173</v>
      </c>
      <c r="H147" s="141" t="s">
        <v>1119</v>
      </c>
      <c r="I147" s="141" t="s">
        <v>1051</v>
      </c>
    </row>
    <row r="148" spans="1:9" ht="14.25">
      <c r="A148" s="143">
        <v>2790</v>
      </c>
      <c r="B148" s="140" t="s">
        <v>1026</v>
      </c>
      <c r="C148" s="141" t="s">
        <v>1027</v>
      </c>
      <c r="D148" s="297">
        <v>5100</v>
      </c>
      <c r="E148" s="297">
        <f t="shared" si="6"/>
        <v>809.9609312962551</v>
      </c>
      <c r="F148" s="141" t="s">
        <v>956</v>
      </c>
      <c r="G148" s="141" t="s">
        <v>1180</v>
      </c>
      <c r="H148" s="141" t="s">
        <v>1119</v>
      </c>
      <c r="I148" s="141" t="s">
        <v>1051</v>
      </c>
    </row>
    <row r="149" spans="1:9" ht="14.25">
      <c r="A149" s="143">
        <v>2791</v>
      </c>
      <c r="B149" s="140" t="s">
        <v>1026</v>
      </c>
      <c r="C149" s="141" t="s">
        <v>1022</v>
      </c>
      <c r="D149" s="297">
        <v>80</v>
      </c>
      <c r="E149" s="297">
        <f t="shared" si="6"/>
        <v>12.705269510529492</v>
      </c>
      <c r="F149" s="141" t="s">
        <v>1019</v>
      </c>
      <c r="G149" s="141" t="s">
        <v>1180</v>
      </c>
      <c r="H149" s="141" t="s">
        <v>1119</v>
      </c>
      <c r="I149" s="141" t="s">
        <v>1051</v>
      </c>
    </row>
    <row r="150" spans="1:9" ht="24">
      <c r="A150" s="143">
        <v>2822</v>
      </c>
      <c r="B150" s="140" t="s">
        <v>1026</v>
      </c>
      <c r="C150" s="141" t="s">
        <v>883</v>
      </c>
      <c r="D150" s="297">
        <v>115</v>
      </c>
      <c r="E150" s="297">
        <f t="shared" si="6"/>
        <v>18.263824921386146</v>
      </c>
      <c r="F150" s="141" t="s">
        <v>1149</v>
      </c>
      <c r="G150" s="141" t="s">
        <v>1176</v>
      </c>
      <c r="H150" s="141" t="s">
        <v>1121</v>
      </c>
      <c r="I150" s="141" t="s">
        <v>906</v>
      </c>
    </row>
    <row r="151" spans="1:9" ht="24">
      <c r="A151" s="143">
        <v>2823</v>
      </c>
      <c r="B151" s="140" t="s">
        <v>1026</v>
      </c>
      <c r="C151" s="141" t="s">
        <v>884</v>
      </c>
      <c r="D151" s="297">
        <v>186.33</v>
      </c>
      <c r="E151" s="297">
        <f>D151/6.2966</f>
        <v>29.592160848712005</v>
      </c>
      <c r="F151" s="141" t="s">
        <v>1149</v>
      </c>
      <c r="G151" s="141" t="s">
        <v>1176</v>
      </c>
      <c r="H151" s="141" t="s">
        <v>1121</v>
      </c>
      <c r="I151" s="141" t="s">
        <v>906</v>
      </c>
    </row>
    <row r="152" spans="1:9" ht="24">
      <c r="A152" s="143">
        <v>2792</v>
      </c>
      <c r="B152" s="140" t="s">
        <v>885</v>
      </c>
      <c r="C152" s="141" t="s">
        <v>886</v>
      </c>
      <c r="D152" s="297">
        <v>1500</v>
      </c>
      <c r="E152" s="297">
        <f t="shared" si="6"/>
        <v>238.22380332242798</v>
      </c>
      <c r="F152" s="141" t="s">
        <v>1208</v>
      </c>
      <c r="G152" s="141" t="s">
        <v>1171</v>
      </c>
      <c r="H152" s="141" t="s">
        <v>114</v>
      </c>
      <c r="I152" s="141" t="s">
        <v>1051</v>
      </c>
    </row>
    <row r="153" spans="1:9" ht="24">
      <c r="A153" s="143">
        <v>2824</v>
      </c>
      <c r="B153" s="140" t="s">
        <v>885</v>
      </c>
      <c r="C153" s="141" t="s">
        <v>986</v>
      </c>
      <c r="D153" s="297">
        <v>728.76</v>
      </c>
      <c r="E153" s="297">
        <f t="shared" si="6"/>
        <v>115.73865260616842</v>
      </c>
      <c r="F153" s="141" t="s">
        <v>764</v>
      </c>
      <c r="G153" s="141" t="s">
        <v>1176</v>
      </c>
      <c r="H153" s="141" t="s">
        <v>1121</v>
      </c>
      <c r="I153" s="141" t="s">
        <v>906</v>
      </c>
    </row>
    <row r="154" spans="1:9" ht="24">
      <c r="A154" s="143">
        <v>2826</v>
      </c>
      <c r="B154" s="140" t="s">
        <v>885</v>
      </c>
      <c r="C154" s="141" t="s">
        <v>887</v>
      </c>
      <c r="D154" s="297">
        <v>108</v>
      </c>
      <c r="E154" s="297">
        <f t="shared" si="6"/>
        <v>17.152113839214817</v>
      </c>
      <c r="F154" s="141" t="s">
        <v>888</v>
      </c>
      <c r="G154" s="141" t="s">
        <v>1173</v>
      </c>
      <c r="H154" s="141" t="s">
        <v>1121</v>
      </c>
      <c r="I154" s="141" t="s">
        <v>1051</v>
      </c>
    </row>
    <row r="155" spans="1:9" ht="14.25">
      <c r="A155" s="143">
        <v>2827</v>
      </c>
      <c r="B155" s="140" t="s">
        <v>885</v>
      </c>
      <c r="C155" s="141" t="s">
        <v>745</v>
      </c>
      <c r="D155" s="297">
        <v>362.56</v>
      </c>
      <c r="E155" s="297">
        <f t="shared" si="6"/>
        <v>57.58028142171966</v>
      </c>
      <c r="F155" s="141" t="s">
        <v>1149</v>
      </c>
      <c r="G155" s="141" t="s">
        <v>1173</v>
      </c>
      <c r="H155" s="141" t="s">
        <v>1121</v>
      </c>
      <c r="I155" s="141" t="s">
        <v>1051</v>
      </c>
    </row>
    <row r="156" spans="1:9" ht="24">
      <c r="A156" s="143">
        <v>2825</v>
      </c>
      <c r="B156" s="140" t="s">
        <v>746</v>
      </c>
      <c r="C156" s="142" t="s">
        <v>269</v>
      </c>
      <c r="D156" s="297">
        <v>934.3</v>
      </c>
      <c r="E156" s="297">
        <f t="shared" si="6"/>
        <v>148.3816662960963</v>
      </c>
      <c r="F156" s="141" t="s">
        <v>912</v>
      </c>
      <c r="G156" s="141" t="s">
        <v>1319</v>
      </c>
      <c r="H156" s="141" t="s">
        <v>1119</v>
      </c>
      <c r="I156" s="141" t="s">
        <v>906</v>
      </c>
    </row>
    <row r="157" spans="1:9" ht="14.25">
      <c r="A157" s="143">
        <v>2904</v>
      </c>
      <c r="B157" s="140" t="s">
        <v>747</v>
      </c>
      <c r="C157" s="141" t="s">
        <v>748</v>
      </c>
      <c r="D157" s="297">
        <v>26</v>
      </c>
      <c r="E157" s="297">
        <f t="shared" si="6"/>
        <v>4.129212590922085</v>
      </c>
      <c r="F157" s="141" t="s">
        <v>1059</v>
      </c>
      <c r="G157" s="141" t="s">
        <v>1137</v>
      </c>
      <c r="H157" s="141" t="s">
        <v>1119</v>
      </c>
      <c r="I157" s="141" t="s">
        <v>1051</v>
      </c>
    </row>
    <row r="158" spans="1:9" ht="14.25">
      <c r="A158" s="143">
        <v>2793</v>
      </c>
      <c r="B158" s="140" t="s">
        <v>749</v>
      </c>
      <c r="C158" s="141" t="s">
        <v>750</v>
      </c>
      <c r="D158" s="297">
        <v>8000</v>
      </c>
      <c r="E158" s="297">
        <f t="shared" si="6"/>
        <v>1270.5269510529492</v>
      </c>
      <c r="F158" s="141" t="s">
        <v>751</v>
      </c>
      <c r="G158" s="141" t="s">
        <v>1321</v>
      </c>
      <c r="H158" s="141" t="s">
        <v>1119</v>
      </c>
      <c r="I158" s="141" t="s">
        <v>1051</v>
      </c>
    </row>
    <row r="159" spans="1:9" ht="24">
      <c r="A159" s="143">
        <v>2794</v>
      </c>
      <c r="B159" s="140" t="s">
        <v>749</v>
      </c>
      <c r="C159" s="141" t="s">
        <v>752</v>
      </c>
      <c r="D159" s="297">
        <v>9630</v>
      </c>
      <c r="E159" s="297">
        <f t="shared" si="6"/>
        <v>1529.3968173299877</v>
      </c>
      <c r="F159" s="141" t="s">
        <v>751</v>
      </c>
      <c r="G159" s="141" t="s">
        <v>1321</v>
      </c>
      <c r="H159" s="141" t="s">
        <v>1119</v>
      </c>
      <c r="I159" s="141" t="s">
        <v>1051</v>
      </c>
    </row>
    <row r="160" spans="1:9" ht="24">
      <c r="A160" s="143">
        <v>2795</v>
      </c>
      <c r="B160" s="140" t="s">
        <v>753</v>
      </c>
      <c r="C160" s="141" t="s">
        <v>754</v>
      </c>
      <c r="D160" s="297">
        <v>12</v>
      </c>
      <c r="E160" s="297">
        <f t="shared" si="6"/>
        <v>1.9057904265794239</v>
      </c>
      <c r="F160" s="141" t="s">
        <v>1058</v>
      </c>
      <c r="G160" s="141" t="s">
        <v>1173</v>
      </c>
      <c r="H160" s="141" t="s">
        <v>1119</v>
      </c>
      <c r="I160" s="141" t="s">
        <v>1051</v>
      </c>
    </row>
    <row r="161" spans="1:9" ht="24">
      <c r="A161" s="143">
        <v>2796</v>
      </c>
      <c r="B161" s="140" t="s">
        <v>753</v>
      </c>
      <c r="C161" s="141" t="s">
        <v>755</v>
      </c>
      <c r="D161" s="297">
        <v>40</v>
      </c>
      <c r="E161" s="297">
        <f>D161/6.2966</f>
        <v>6.352634755264746</v>
      </c>
      <c r="F161" s="141" t="s">
        <v>1058</v>
      </c>
      <c r="G161" s="141" t="s">
        <v>1173</v>
      </c>
      <c r="H161" s="141" t="s">
        <v>1119</v>
      </c>
      <c r="I161" s="141" t="s">
        <v>1051</v>
      </c>
    </row>
    <row r="162" spans="1:9" ht="24">
      <c r="A162" s="143">
        <v>2828</v>
      </c>
      <c r="B162" s="140" t="s">
        <v>753</v>
      </c>
      <c r="C162" s="141" t="s">
        <v>756</v>
      </c>
      <c r="D162" s="297">
        <v>29</v>
      </c>
      <c r="E162" s="297">
        <f t="shared" si="6"/>
        <v>4.605660197566941</v>
      </c>
      <c r="F162" s="141" t="s">
        <v>757</v>
      </c>
      <c r="G162" s="141" t="s">
        <v>1137</v>
      </c>
      <c r="H162" s="141" t="s">
        <v>1119</v>
      </c>
      <c r="I162" s="141" t="s">
        <v>906</v>
      </c>
    </row>
    <row r="163" spans="1:9" ht="14.25">
      <c r="A163" s="143">
        <v>2797</v>
      </c>
      <c r="B163" s="140" t="s">
        <v>758</v>
      </c>
      <c r="C163" s="141" t="s">
        <v>759</v>
      </c>
      <c r="D163" s="297">
        <v>678</v>
      </c>
      <c r="E163" s="297">
        <f t="shared" si="6"/>
        <v>107.67715910173744</v>
      </c>
      <c r="F163" s="141" t="s">
        <v>760</v>
      </c>
      <c r="G163" s="141" t="s">
        <v>1173</v>
      </c>
      <c r="H163" s="141" t="s">
        <v>1119</v>
      </c>
      <c r="I163" s="141" t="s">
        <v>1051</v>
      </c>
    </row>
    <row r="164" spans="1:9" ht="14.25">
      <c r="A164" s="143">
        <v>2905</v>
      </c>
      <c r="B164" s="140" t="s">
        <v>758</v>
      </c>
      <c r="C164" s="141" t="s">
        <v>625</v>
      </c>
      <c r="D164" s="297">
        <v>26</v>
      </c>
      <c r="E164" s="297">
        <f t="shared" si="6"/>
        <v>4.129212590922085</v>
      </c>
      <c r="F164" s="141" t="s">
        <v>1059</v>
      </c>
      <c r="G164" s="141" t="s">
        <v>1137</v>
      </c>
      <c r="H164" s="141" t="s">
        <v>1119</v>
      </c>
      <c r="I164" s="141" t="s">
        <v>1051</v>
      </c>
    </row>
    <row r="165" spans="1:9" ht="24">
      <c r="A165" s="143">
        <v>2798</v>
      </c>
      <c r="B165" s="140" t="s">
        <v>626</v>
      </c>
      <c r="C165" s="141" t="s">
        <v>627</v>
      </c>
      <c r="D165" s="297">
        <v>10.5</v>
      </c>
      <c r="E165" s="297">
        <f t="shared" si="6"/>
        <v>1.667566623256996</v>
      </c>
      <c r="F165" s="141" t="s">
        <v>1058</v>
      </c>
      <c r="G165" s="141" t="s">
        <v>1173</v>
      </c>
      <c r="H165" s="141" t="s">
        <v>1119</v>
      </c>
      <c r="I165" s="141" t="s">
        <v>1051</v>
      </c>
    </row>
    <row r="166" spans="1:9" ht="24">
      <c r="A166" s="143">
        <v>2799</v>
      </c>
      <c r="B166" s="140" t="s">
        <v>626</v>
      </c>
      <c r="C166" s="141" t="s">
        <v>755</v>
      </c>
      <c r="D166" s="297">
        <v>40</v>
      </c>
      <c r="E166" s="297">
        <f t="shared" si="6"/>
        <v>6.352634755264746</v>
      </c>
      <c r="F166" s="141" t="s">
        <v>1058</v>
      </c>
      <c r="G166" s="141" t="s">
        <v>1173</v>
      </c>
      <c r="H166" s="141" t="s">
        <v>1119</v>
      </c>
      <c r="I166" s="141" t="s">
        <v>1051</v>
      </c>
    </row>
    <row r="167" spans="1:9" ht="24">
      <c r="A167" s="143">
        <v>2800</v>
      </c>
      <c r="B167" s="140" t="s">
        <v>626</v>
      </c>
      <c r="C167" s="141" t="s">
        <v>628</v>
      </c>
      <c r="D167" s="297">
        <v>532</v>
      </c>
      <c r="E167" s="297">
        <f t="shared" si="6"/>
        <v>84.49004224502113</v>
      </c>
      <c r="F167" s="141" t="s">
        <v>766</v>
      </c>
      <c r="G167" s="141" t="s">
        <v>1139</v>
      </c>
      <c r="H167" s="141" t="s">
        <v>1119</v>
      </c>
      <c r="I167" s="141" t="s">
        <v>1051</v>
      </c>
    </row>
    <row r="168" spans="1:9" ht="24">
      <c r="A168" s="143">
        <v>2801</v>
      </c>
      <c r="B168" s="140" t="s">
        <v>626</v>
      </c>
      <c r="C168" s="141" t="s">
        <v>767</v>
      </c>
      <c r="D168" s="297">
        <v>320</v>
      </c>
      <c r="E168" s="297">
        <f t="shared" si="6"/>
        <v>50.82107804211797</v>
      </c>
      <c r="F168" s="141" t="s">
        <v>1019</v>
      </c>
      <c r="G168" s="141" t="s">
        <v>1139</v>
      </c>
      <c r="H168" s="141" t="s">
        <v>1119</v>
      </c>
      <c r="I168" s="141" t="s">
        <v>1051</v>
      </c>
    </row>
    <row r="169" spans="1:9" ht="24">
      <c r="A169" s="143">
        <v>2802</v>
      </c>
      <c r="B169" s="140" t="s">
        <v>626</v>
      </c>
      <c r="C169" s="141" t="s">
        <v>773</v>
      </c>
      <c r="D169" s="297">
        <v>22</v>
      </c>
      <c r="E169" s="297">
        <f>D169/6.2966</f>
        <v>3.4939491153956106</v>
      </c>
      <c r="F169" s="141" t="s">
        <v>1058</v>
      </c>
      <c r="G169" s="141" t="s">
        <v>1180</v>
      </c>
      <c r="H169" s="141" t="s">
        <v>1119</v>
      </c>
      <c r="I169" s="141" t="s">
        <v>906</v>
      </c>
    </row>
    <row r="170" spans="1:9" ht="24">
      <c r="A170" s="143">
        <v>2803</v>
      </c>
      <c r="B170" s="140" t="s">
        <v>774</v>
      </c>
      <c r="C170" s="141" t="s">
        <v>775</v>
      </c>
      <c r="D170" s="297">
        <v>1520</v>
      </c>
      <c r="E170" s="297">
        <f t="shared" si="6"/>
        <v>241.40012070006037</v>
      </c>
      <c r="F170" s="141" t="s">
        <v>1058</v>
      </c>
      <c r="G170" s="141" t="s">
        <v>1173</v>
      </c>
      <c r="H170" s="141" t="s">
        <v>1119</v>
      </c>
      <c r="I170" s="141" t="s">
        <v>1051</v>
      </c>
    </row>
    <row r="171" spans="1:9" ht="24">
      <c r="A171" s="143">
        <v>2804</v>
      </c>
      <c r="B171" s="140" t="s">
        <v>774</v>
      </c>
      <c r="C171" s="141" t="s">
        <v>776</v>
      </c>
      <c r="D171" s="297">
        <v>105</v>
      </c>
      <c r="E171" s="297">
        <f t="shared" si="6"/>
        <v>16.67566623256996</v>
      </c>
      <c r="F171" s="141" t="s">
        <v>766</v>
      </c>
      <c r="G171" s="141" t="s">
        <v>1139</v>
      </c>
      <c r="H171" s="141" t="s">
        <v>1119</v>
      </c>
      <c r="I171" s="141" t="s">
        <v>1051</v>
      </c>
    </row>
    <row r="172" spans="1:9" ht="24">
      <c r="A172" s="143">
        <v>2805</v>
      </c>
      <c r="B172" s="140" t="s">
        <v>777</v>
      </c>
      <c r="C172" s="141" t="s">
        <v>755</v>
      </c>
      <c r="D172" s="297">
        <v>60</v>
      </c>
      <c r="E172" s="297">
        <f t="shared" si="6"/>
        <v>9.52895213289712</v>
      </c>
      <c r="F172" s="141" t="s">
        <v>1058</v>
      </c>
      <c r="G172" s="141" t="s">
        <v>1173</v>
      </c>
      <c r="H172" s="141" t="s">
        <v>1119</v>
      </c>
      <c r="I172" s="141" t="s">
        <v>1051</v>
      </c>
    </row>
    <row r="173" spans="1:9" ht="24">
      <c r="A173" s="143">
        <v>2813</v>
      </c>
      <c r="B173" s="140" t="s">
        <v>777</v>
      </c>
      <c r="C173" s="141" t="s">
        <v>921</v>
      </c>
      <c r="D173" s="297">
        <v>120</v>
      </c>
      <c r="E173" s="297">
        <f t="shared" si="6"/>
        <v>19.05790426579424</v>
      </c>
      <c r="F173" s="141" t="s">
        <v>1058</v>
      </c>
      <c r="G173" s="141" t="s">
        <v>1139</v>
      </c>
      <c r="H173" s="141" t="s">
        <v>1119</v>
      </c>
      <c r="I173" s="141" t="s">
        <v>1051</v>
      </c>
    </row>
    <row r="174" spans="1:9" ht="24">
      <c r="A174" s="143">
        <v>2814</v>
      </c>
      <c r="B174" s="140" t="s">
        <v>777</v>
      </c>
      <c r="C174" s="141" t="s">
        <v>922</v>
      </c>
      <c r="D174" s="297">
        <v>19</v>
      </c>
      <c r="E174" s="297">
        <f t="shared" si="6"/>
        <v>3.0175015087507546</v>
      </c>
      <c r="F174" s="141" t="s">
        <v>1058</v>
      </c>
      <c r="G174" s="141" t="s">
        <v>1139</v>
      </c>
      <c r="H174" s="141" t="s">
        <v>1119</v>
      </c>
      <c r="I174" s="141" t="s">
        <v>1051</v>
      </c>
    </row>
    <row r="175" spans="1:9" ht="24">
      <c r="A175" s="143">
        <v>2806</v>
      </c>
      <c r="B175" s="140" t="s">
        <v>923</v>
      </c>
      <c r="C175" s="141" t="s">
        <v>924</v>
      </c>
      <c r="D175" s="297">
        <v>130</v>
      </c>
      <c r="E175" s="297">
        <f t="shared" si="6"/>
        <v>20.646062954610425</v>
      </c>
      <c r="F175" s="141" t="s">
        <v>1058</v>
      </c>
      <c r="G175" s="141" t="s">
        <v>1139</v>
      </c>
      <c r="H175" s="141" t="s">
        <v>1119</v>
      </c>
      <c r="I175" s="141" t="s">
        <v>1051</v>
      </c>
    </row>
    <row r="176" spans="1:9" ht="14.25">
      <c r="A176" s="143">
        <v>2807</v>
      </c>
      <c r="B176" s="140" t="s">
        <v>923</v>
      </c>
      <c r="C176" s="141" t="s">
        <v>925</v>
      </c>
      <c r="D176" s="297">
        <v>4000</v>
      </c>
      <c r="E176" s="297">
        <f t="shared" si="6"/>
        <v>635.2634755264746</v>
      </c>
      <c r="F176" s="141" t="s">
        <v>926</v>
      </c>
      <c r="G176" s="141" t="s">
        <v>1180</v>
      </c>
      <c r="H176" s="141" t="s">
        <v>1119</v>
      </c>
      <c r="I176" s="141" t="s">
        <v>1051</v>
      </c>
    </row>
    <row r="177" spans="1:9" ht="24">
      <c r="A177" s="143">
        <v>2808</v>
      </c>
      <c r="B177" s="140" t="s">
        <v>923</v>
      </c>
      <c r="C177" s="141" t="s">
        <v>927</v>
      </c>
      <c r="D177" s="297">
        <v>240</v>
      </c>
      <c r="E177" s="297">
        <f t="shared" si="6"/>
        <v>38.11580853158848</v>
      </c>
      <c r="F177" s="141" t="s">
        <v>1058</v>
      </c>
      <c r="G177" s="141" t="s">
        <v>1139</v>
      </c>
      <c r="H177" s="141" t="s">
        <v>1119</v>
      </c>
      <c r="I177" s="141" t="s">
        <v>1051</v>
      </c>
    </row>
    <row r="178" spans="1:9" ht="24">
      <c r="A178" s="143">
        <v>2809</v>
      </c>
      <c r="B178" s="140" t="s">
        <v>923</v>
      </c>
      <c r="C178" s="141" t="s">
        <v>928</v>
      </c>
      <c r="D178" s="297">
        <v>28</v>
      </c>
      <c r="E178" s="297">
        <f t="shared" si="6"/>
        <v>4.446844328685322</v>
      </c>
      <c r="F178" s="141" t="s">
        <v>1058</v>
      </c>
      <c r="G178" s="141" t="s">
        <v>1139</v>
      </c>
      <c r="H178" s="141" t="s">
        <v>1119</v>
      </c>
      <c r="I178" s="141" t="s">
        <v>1051</v>
      </c>
    </row>
    <row r="179" spans="1:9" ht="24">
      <c r="A179" s="143">
        <v>2810</v>
      </c>
      <c r="B179" s="140" t="s">
        <v>923</v>
      </c>
      <c r="C179" s="141" t="s">
        <v>929</v>
      </c>
      <c r="D179" s="297">
        <v>21</v>
      </c>
      <c r="E179" s="297">
        <f>D179/6.2966</f>
        <v>3.335133246513992</v>
      </c>
      <c r="F179" s="141" t="s">
        <v>757</v>
      </c>
      <c r="G179" s="141" t="s">
        <v>1137</v>
      </c>
      <c r="H179" s="141" t="s">
        <v>1119</v>
      </c>
      <c r="I179" s="141" t="s">
        <v>906</v>
      </c>
    </row>
    <row r="180" spans="1:9" ht="24">
      <c r="A180" s="143">
        <v>2870</v>
      </c>
      <c r="B180" s="140" t="s">
        <v>923</v>
      </c>
      <c r="C180" s="141" t="s">
        <v>1222</v>
      </c>
      <c r="D180" s="297">
        <v>14</v>
      </c>
      <c r="E180" s="297">
        <f t="shared" si="6"/>
        <v>2.223422164342661</v>
      </c>
      <c r="F180" s="141" t="s">
        <v>1059</v>
      </c>
      <c r="G180" s="141" t="s">
        <v>1137</v>
      </c>
      <c r="H180" s="141" t="s">
        <v>1119</v>
      </c>
      <c r="I180" s="141" t="s">
        <v>1051</v>
      </c>
    </row>
    <row r="181" spans="1:9" ht="24">
      <c r="A181" s="143">
        <v>2811</v>
      </c>
      <c r="B181" s="140" t="s">
        <v>1223</v>
      </c>
      <c r="C181" s="141" t="s">
        <v>1224</v>
      </c>
      <c r="D181" s="297">
        <v>400</v>
      </c>
      <c r="E181" s="297">
        <f t="shared" si="6"/>
        <v>63.526347552647465</v>
      </c>
      <c r="F181" s="141" t="s">
        <v>1225</v>
      </c>
      <c r="G181" s="141" t="s">
        <v>1139</v>
      </c>
      <c r="H181" s="141" t="s">
        <v>1119</v>
      </c>
      <c r="I181" s="141" t="s">
        <v>1051</v>
      </c>
    </row>
    <row r="182" spans="1:9" ht="24">
      <c r="A182" s="143">
        <v>2812</v>
      </c>
      <c r="B182" s="140" t="s">
        <v>1223</v>
      </c>
      <c r="C182" s="141" t="s">
        <v>1226</v>
      </c>
      <c r="D182" s="297">
        <v>100</v>
      </c>
      <c r="E182" s="297">
        <f t="shared" si="6"/>
        <v>15.881586888161866</v>
      </c>
      <c r="F182" s="141" t="s">
        <v>1058</v>
      </c>
      <c r="G182" s="141" t="s">
        <v>1139</v>
      </c>
      <c r="H182" s="141" t="s">
        <v>1119</v>
      </c>
      <c r="I182" s="141" t="s">
        <v>1051</v>
      </c>
    </row>
    <row r="183" spans="1:9" ht="36">
      <c r="A183" s="143">
        <v>2815</v>
      </c>
      <c r="B183" s="140" t="s">
        <v>1223</v>
      </c>
      <c r="C183" s="141" t="s">
        <v>1227</v>
      </c>
      <c r="D183" s="297">
        <v>10000</v>
      </c>
      <c r="E183" s="297">
        <f t="shared" si="6"/>
        <v>1588.1586888161867</v>
      </c>
      <c r="F183" s="141" t="s">
        <v>1330</v>
      </c>
      <c r="G183" s="141" t="s">
        <v>1314</v>
      </c>
      <c r="H183" s="141" t="s">
        <v>1119</v>
      </c>
      <c r="I183" s="141" t="s">
        <v>906</v>
      </c>
    </row>
    <row r="184" spans="1:9" ht="36">
      <c r="A184" s="143">
        <v>2816</v>
      </c>
      <c r="B184" s="140" t="s">
        <v>1223</v>
      </c>
      <c r="C184" s="141" t="s">
        <v>1228</v>
      </c>
      <c r="D184" s="297">
        <v>7500</v>
      </c>
      <c r="E184" s="297">
        <f t="shared" si="6"/>
        <v>1191.1190166121398</v>
      </c>
      <c r="F184" s="141" t="s">
        <v>907</v>
      </c>
      <c r="G184" s="141" t="s">
        <v>1314</v>
      </c>
      <c r="H184" s="141" t="s">
        <v>1119</v>
      </c>
      <c r="I184" s="141" t="s">
        <v>906</v>
      </c>
    </row>
    <row r="185" spans="1:9" ht="24">
      <c r="A185" s="143">
        <v>2817</v>
      </c>
      <c r="B185" s="140" t="s">
        <v>1223</v>
      </c>
      <c r="C185" s="141" t="s">
        <v>1229</v>
      </c>
      <c r="D185" s="297">
        <v>3000</v>
      </c>
      <c r="E185" s="297">
        <f t="shared" si="6"/>
        <v>476.44760664485597</v>
      </c>
      <c r="F185" s="141" t="s">
        <v>1091</v>
      </c>
      <c r="G185" s="141" t="s">
        <v>1316</v>
      </c>
      <c r="H185" s="141" t="s">
        <v>225</v>
      </c>
      <c r="I185" s="141" t="s">
        <v>906</v>
      </c>
    </row>
    <row r="186" spans="1:9" ht="24">
      <c r="A186" s="143">
        <v>2818</v>
      </c>
      <c r="B186" s="140" t="s">
        <v>1223</v>
      </c>
      <c r="C186" s="142" t="s">
        <v>1165</v>
      </c>
      <c r="D186" s="297">
        <v>3000</v>
      </c>
      <c r="E186" s="297">
        <f t="shared" si="6"/>
        <v>476.44760664485597</v>
      </c>
      <c r="F186" s="141" t="s">
        <v>1201</v>
      </c>
      <c r="G186" s="141" t="s">
        <v>1316</v>
      </c>
      <c r="H186" s="141" t="s">
        <v>1121</v>
      </c>
      <c r="I186" s="141" t="s">
        <v>906</v>
      </c>
    </row>
    <row r="187" spans="1:9" ht="14.25">
      <c r="A187" s="143">
        <v>2819</v>
      </c>
      <c r="B187" s="140" t="s">
        <v>1223</v>
      </c>
      <c r="C187" s="141" t="s">
        <v>651</v>
      </c>
      <c r="D187" s="297">
        <v>6000</v>
      </c>
      <c r="E187" s="297">
        <f t="shared" si="6"/>
        <v>952.8952132897119</v>
      </c>
      <c r="F187" s="141" t="s">
        <v>905</v>
      </c>
      <c r="G187" s="141" t="s">
        <v>1316</v>
      </c>
      <c r="H187" s="141" t="s">
        <v>1119</v>
      </c>
      <c r="I187" s="141" t="s">
        <v>1051</v>
      </c>
    </row>
    <row r="188" spans="1:9" ht="14.25">
      <c r="A188" s="143">
        <v>2820</v>
      </c>
      <c r="B188" s="140" t="s">
        <v>1223</v>
      </c>
      <c r="C188" s="141" t="s">
        <v>652</v>
      </c>
      <c r="D188" s="297">
        <v>2200</v>
      </c>
      <c r="E188" s="297">
        <f t="shared" si="6"/>
        <v>349.39491153956106</v>
      </c>
      <c r="F188" s="141" t="s">
        <v>1295</v>
      </c>
      <c r="G188" s="141" t="s">
        <v>1316</v>
      </c>
      <c r="H188" s="141" t="s">
        <v>1119</v>
      </c>
      <c r="I188" s="141" t="s">
        <v>1051</v>
      </c>
    </row>
    <row r="189" spans="1:9" ht="24">
      <c r="A189" s="143">
        <v>2821</v>
      </c>
      <c r="B189" s="140" t="s">
        <v>1223</v>
      </c>
      <c r="C189" s="141" t="s">
        <v>755</v>
      </c>
      <c r="D189" s="297">
        <v>80</v>
      </c>
      <c r="E189" s="297">
        <f>D189/6.2966</f>
        <v>12.705269510529492</v>
      </c>
      <c r="F189" s="141" t="s">
        <v>1058</v>
      </c>
      <c r="G189" s="141" t="s">
        <v>1173</v>
      </c>
      <c r="H189" s="141" t="s">
        <v>1119</v>
      </c>
      <c r="I189" s="141" t="s">
        <v>1051</v>
      </c>
    </row>
    <row r="190" spans="1:9" ht="24">
      <c r="A190" s="143">
        <v>2861</v>
      </c>
      <c r="B190" s="140" t="s">
        <v>653</v>
      </c>
      <c r="C190" s="141" t="s">
        <v>654</v>
      </c>
      <c r="D190" s="297">
        <v>26</v>
      </c>
      <c r="E190" s="297">
        <f t="shared" si="6"/>
        <v>4.129212590922085</v>
      </c>
      <c r="F190" s="141" t="s">
        <v>1059</v>
      </c>
      <c r="G190" s="141" t="s">
        <v>1137</v>
      </c>
      <c r="H190" s="141" t="s">
        <v>1119</v>
      </c>
      <c r="I190" s="141" t="s">
        <v>906</v>
      </c>
    </row>
    <row r="191" spans="1:9" ht="24">
      <c r="A191" s="143">
        <v>2829</v>
      </c>
      <c r="B191" s="140" t="s">
        <v>655</v>
      </c>
      <c r="C191" s="141" t="s">
        <v>656</v>
      </c>
      <c r="D191" s="297">
        <v>77</v>
      </c>
      <c r="E191" s="297">
        <f>D191/6.2966</f>
        <v>12.228821903884636</v>
      </c>
      <c r="F191" s="141" t="s">
        <v>1058</v>
      </c>
      <c r="G191" s="141" t="s">
        <v>1139</v>
      </c>
      <c r="H191" s="141" t="s">
        <v>1119</v>
      </c>
      <c r="I191" s="141" t="s">
        <v>1051</v>
      </c>
    </row>
    <row r="192" spans="1:9" ht="24">
      <c r="A192" s="143">
        <v>2830</v>
      </c>
      <c r="B192" s="140" t="s">
        <v>657</v>
      </c>
      <c r="C192" s="141" t="s">
        <v>658</v>
      </c>
      <c r="D192" s="297">
        <v>96</v>
      </c>
      <c r="E192" s="297">
        <f>D192/6.3062</f>
        <v>15.223113761060544</v>
      </c>
      <c r="F192" s="141" t="s">
        <v>659</v>
      </c>
      <c r="G192" s="141" t="s">
        <v>1139</v>
      </c>
      <c r="H192" s="141" t="s">
        <v>1119</v>
      </c>
      <c r="I192" s="141" t="s">
        <v>1051</v>
      </c>
    </row>
    <row r="193" spans="1:9" ht="15">
      <c r="A193" s="143">
        <v>3470</v>
      </c>
      <c r="B193" s="140" t="s">
        <v>657</v>
      </c>
      <c r="C193" s="141" t="s">
        <v>1242</v>
      </c>
      <c r="D193" s="298"/>
      <c r="E193" s="297">
        <v>200</v>
      </c>
      <c r="F193" s="141" t="s">
        <v>1105</v>
      </c>
      <c r="G193" s="141" t="s">
        <v>1323</v>
      </c>
      <c r="H193" s="141" t="s">
        <v>1121</v>
      </c>
      <c r="I193" s="141" t="s">
        <v>1051</v>
      </c>
    </row>
    <row r="194" spans="1:9" ht="24">
      <c r="A194" s="143">
        <v>2857</v>
      </c>
      <c r="B194" s="140" t="s">
        <v>798</v>
      </c>
      <c r="C194" s="141" t="s">
        <v>946</v>
      </c>
      <c r="D194" s="297">
        <v>21</v>
      </c>
      <c r="E194" s="297">
        <f>D194/6.3062</f>
        <v>3.330056135231994</v>
      </c>
      <c r="F194" s="141" t="s">
        <v>1059</v>
      </c>
      <c r="G194" s="141" t="s">
        <v>1137</v>
      </c>
      <c r="H194" s="141" t="s">
        <v>1119</v>
      </c>
      <c r="I194" s="141" t="s">
        <v>906</v>
      </c>
    </row>
    <row r="195" spans="1:9" ht="24">
      <c r="A195" s="143">
        <v>2859</v>
      </c>
      <c r="B195" s="140" t="s">
        <v>798</v>
      </c>
      <c r="C195" s="141" t="s">
        <v>947</v>
      </c>
      <c r="D195" s="297">
        <v>47</v>
      </c>
      <c r="E195" s="297">
        <f aca="true" t="shared" si="7" ref="E195:E211">D195/6.3062</f>
        <v>7.452982778852558</v>
      </c>
      <c r="F195" s="141" t="s">
        <v>1059</v>
      </c>
      <c r="G195" s="141" t="s">
        <v>1137</v>
      </c>
      <c r="H195" s="141" t="s">
        <v>1119</v>
      </c>
      <c r="I195" s="141" t="s">
        <v>1051</v>
      </c>
    </row>
    <row r="196" spans="1:9" ht="24">
      <c r="A196" s="143">
        <v>2886</v>
      </c>
      <c r="B196" s="140" t="s">
        <v>798</v>
      </c>
      <c r="C196" s="141" t="s">
        <v>948</v>
      </c>
      <c r="D196" s="297">
        <v>16</v>
      </c>
      <c r="E196" s="297">
        <f t="shared" si="7"/>
        <v>2.5371856268434243</v>
      </c>
      <c r="F196" s="141" t="s">
        <v>949</v>
      </c>
      <c r="G196" s="141" t="s">
        <v>1173</v>
      </c>
      <c r="H196" s="141" t="s">
        <v>1121</v>
      </c>
      <c r="I196" s="141" t="s">
        <v>1051</v>
      </c>
    </row>
    <row r="197" spans="1:9" ht="14.25">
      <c r="A197" s="143">
        <v>2897</v>
      </c>
      <c r="B197" s="140" t="s">
        <v>798</v>
      </c>
      <c r="C197" s="141" t="s">
        <v>810</v>
      </c>
      <c r="D197" s="297">
        <v>22</v>
      </c>
      <c r="E197" s="297">
        <f t="shared" si="7"/>
        <v>3.488630236909708</v>
      </c>
      <c r="F197" s="141" t="s">
        <v>1059</v>
      </c>
      <c r="G197" s="141" t="s">
        <v>1137</v>
      </c>
      <c r="H197" s="141" t="s">
        <v>1119</v>
      </c>
      <c r="I197" s="141" t="s">
        <v>1051</v>
      </c>
    </row>
    <row r="198" spans="1:9" ht="14.25">
      <c r="A198" s="143">
        <v>2898</v>
      </c>
      <c r="B198" s="140" t="s">
        <v>811</v>
      </c>
      <c r="C198" s="141" t="s">
        <v>812</v>
      </c>
      <c r="D198" s="297">
        <v>16</v>
      </c>
      <c r="E198" s="297">
        <f t="shared" si="7"/>
        <v>2.5371856268434243</v>
      </c>
      <c r="F198" s="141" t="s">
        <v>1059</v>
      </c>
      <c r="G198" s="141" t="s">
        <v>1137</v>
      </c>
      <c r="H198" s="141" t="s">
        <v>1119</v>
      </c>
      <c r="I198" s="141" t="s">
        <v>1051</v>
      </c>
    </row>
    <row r="199" spans="1:9" ht="14.25">
      <c r="A199" s="143">
        <v>2899</v>
      </c>
      <c r="B199" s="140" t="s">
        <v>811</v>
      </c>
      <c r="C199" s="141" t="s">
        <v>812</v>
      </c>
      <c r="D199" s="297">
        <v>17</v>
      </c>
      <c r="E199" s="297">
        <f t="shared" si="7"/>
        <v>2.6957597285211383</v>
      </c>
      <c r="F199" s="141" t="s">
        <v>1059</v>
      </c>
      <c r="G199" s="141" t="s">
        <v>1137</v>
      </c>
      <c r="H199" s="141" t="s">
        <v>1119</v>
      </c>
      <c r="I199" s="141" t="s">
        <v>1051</v>
      </c>
    </row>
    <row r="200" spans="1:9" ht="24">
      <c r="A200" s="143">
        <v>2900</v>
      </c>
      <c r="B200" s="140" t="s">
        <v>811</v>
      </c>
      <c r="C200" s="141" t="s">
        <v>813</v>
      </c>
      <c r="D200" s="297">
        <v>21</v>
      </c>
      <c r="E200" s="297">
        <f t="shared" si="7"/>
        <v>3.330056135231994</v>
      </c>
      <c r="F200" s="141" t="s">
        <v>1059</v>
      </c>
      <c r="G200" s="141" t="s">
        <v>1137</v>
      </c>
      <c r="H200" s="141" t="s">
        <v>1119</v>
      </c>
      <c r="I200" s="141" t="s">
        <v>1051</v>
      </c>
    </row>
    <row r="201" spans="1:9" ht="24">
      <c r="A201" s="143">
        <v>2903</v>
      </c>
      <c r="B201" s="140" t="s">
        <v>811</v>
      </c>
      <c r="C201" s="141" t="s">
        <v>813</v>
      </c>
      <c r="D201" s="297">
        <v>18</v>
      </c>
      <c r="E201" s="297">
        <f t="shared" si="7"/>
        <v>2.854333830198852</v>
      </c>
      <c r="F201" s="141" t="s">
        <v>1059</v>
      </c>
      <c r="G201" s="141" t="s">
        <v>1137</v>
      </c>
      <c r="H201" s="141" t="s">
        <v>1119</v>
      </c>
      <c r="I201" s="141" t="s">
        <v>1051</v>
      </c>
    </row>
    <row r="202" spans="1:9" ht="24">
      <c r="A202" s="143">
        <v>3033</v>
      </c>
      <c r="B202" s="140" t="s">
        <v>811</v>
      </c>
      <c r="C202" s="141" t="s">
        <v>814</v>
      </c>
      <c r="D202" s="297">
        <v>33450</v>
      </c>
      <c r="E202" s="297">
        <f t="shared" si="7"/>
        <v>5304.303701119534</v>
      </c>
      <c r="F202" s="141" t="s">
        <v>670</v>
      </c>
      <c r="G202" s="141" t="s">
        <v>1282</v>
      </c>
      <c r="H202" s="141" t="s">
        <v>225</v>
      </c>
      <c r="I202" s="141" t="s">
        <v>906</v>
      </c>
    </row>
    <row r="203" spans="1:9" ht="24">
      <c r="A203" s="143">
        <v>2883</v>
      </c>
      <c r="B203" s="140" t="s">
        <v>671</v>
      </c>
      <c r="C203" s="142" t="s">
        <v>268</v>
      </c>
      <c r="D203" s="297">
        <v>934.3</v>
      </c>
      <c r="E203" s="297">
        <f t="shared" si="7"/>
        <v>148.15578319748818</v>
      </c>
      <c r="F203" s="141" t="s">
        <v>912</v>
      </c>
      <c r="G203" s="141" t="s">
        <v>1319</v>
      </c>
      <c r="H203" s="141" t="s">
        <v>1119</v>
      </c>
      <c r="I203" s="141" t="s">
        <v>906</v>
      </c>
    </row>
    <row r="204" spans="1:9" ht="14.25">
      <c r="A204" s="143">
        <v>2888</v>
      </c>
      <c r="B204" s="140" t="s">
        <v>671</v>
      </c>
      <c r="C204" s="141" t="s">
        <v>672</v>
      </c>
      <c r="D204" s="297">
        <v>20</v>
      </c>
      <c r="E204" s="297">
        <f t="shared" si="7"/>
        <v>3.17148203355428</v>
      </c>
      <c r="F204" s="141" t="s">
        <v>1059</v>
      </c>
      <c r="G204" s="141" t="s">
        <v>1137</v>
      </c>
      <c r="H204" s="141" t="s">
        <v>1119</v>
      </c>
      <c r="I204" s="141" t="s">
        <v>1051</v>
      </c>
    </row>
    <row r="205" spans="1:9" ht="24">
      <c r="A205" s="143">
        <v>2889</v>
      </c>
      <c r="B205" s="140" t="s">
        <v>671</v>
      </c>
      <c r="C205" s="141" t="s">
        <v>673</v>
      </c>
      <c r="D205" s="297">
        <v>28</v>
      </c>
      <c r="E205" s="297">
        <f t="shared" si="7"/>
        <v>4.4400748469759925</v>
      </c>
      <c r="F205" s="141" t="s">
        <v>1059</v>
      </c>
      <c r="G205" s="141" t="s">
        <v>1137</v>
      </c>
      <c r="H205" s="141" t="s">
        <v>1119</v>
      </c>
      <c r="I205" s="141" t="s">
        <v>1051</v>
      </c>
    </row>
    <row r="206" spans="1:9" ht="24">
      <c r="A206" s="143">
        <v>2893</v>
      </c>
      <c r="B206" s="140" t="s">
        <v>671</v>
      </c>
      <c r="C206" s="141" t="s">
        <v>673</v>
      </c>
      <c r="D206" s="297">
        <v>17</v>
      </c>
      <c r="E206" s="297">
        <f t="shared" si="7"/>
        <v>2.6957597285211383</v>
      </c>
      <c r="F206" s="141" t="s">
        <v>1059</v>
      </c>
      <c r="G206" s="141" t="s">
        <v>1137</v>
      </c>
      <c r="H206" s="141" t="s">
        <v>1119</v>
      </c>
      <c r="I206" s="141" t="s">
        <v>1051</v>
      </c>
    </row>
    <row r="207" spans="1:9" ht="14.25">
      <c r="A207" s="143">
        <v>2890</v>
      </c>
      <c r="B207" s="140" t="s">
        <v>674</v>
      </c>
      <c r="C207" s="141" t="s">
        <v>675</v>
      </c>
      <c r="D207" s="297">
        <v>70</v>
      </c>
      <c r="E207" s="297">
        <f t="shared" si="7"/>
        <v>11.100187117439981</v>
      </c>
      <c r="F207" s="141" t="s">
        <v>1059</v>
      </c>
      <c r="G207" s="141" t="s">
        <v>1137</v>
      </c>
      <c r="H207" s="141" t="s">
        <v>1119</v>
      </c>
      <c r="I207" s="141" t="s">
        <v>1051</v>
      </c>
    </row>
    <row r="208" spans="1:9" ht="24">
      <c r="A208" s="143">
        <v>2873</v>
      </c>
      <c r="B208" s="140" t="s">
        <v>676</v>
      </c>
      <c r="C208" s="141" t="s">
        <v>839</v>
      </c>
      <c r="D208" s="297">
        <v>80</v>
      </c>
      <c r="E208" s="297">
        <f t="shared" si="7"/>
        <v>12.68592813421712</v>
      </c>
      <c r="F208" s="141" t="s">
        <v>677</v>
      </c>
      <c r="G208" s="141" t="s">
        <v>1173</v>
      </c>
      <c r="H208" s="141" t="s">
        <v>1121</v>
      </c>
      <c r="I208" s="141" t="s">
        <v>1051</v>
      </c>
    </row>
    <row r="209" spans="1:9" ht="24">
      <c r="A209" s="143">
        <v>2884</v>
      </c>
      <c r="B209" s="140" t="s">
        <v>676</v>
      </c>
      <c r="C209" s="141" t="s">
        <v>678</v>
      </c>
      <c r="D209" s="297">
        <v>678.72</v>
      </c>
      <c r="E209" s="297">
        <f t="shared" si="7"/>
        <v>107.62741429069806</v>
      </c>
      <c r="F209" s="141" t="s">
        <v>976</v>
      </c>
      <c r="G209" s="141" t="s">
        <v>1318</v>
      </c>
      <c r="H209" s="141" t="s">
        <v>1121</v>
      </c>
      <c r="I209" s="141" t="s">
        <v>906</v>
      </c>
    </row>
    <row r="210" spans="1:9" ht="24">
      <c r="A210" s="143">
        <v>2891</v>
      </c>
      <c r="B210" s="140" t="s">
        <v>676</v>
      </c>
      <c r="C210" s="141" t="s">
        <v>679</v>
      </c>
      <c r="D210" s="297">
        <v>18</v>
      </c>
      <c r="E210" s="297">
        <f t="shared" si="7"/>
        <v>2.854333830198852</v>
      </c>
      <c r="F210" s="141" t="s">
        <v>1059</v>
      </c>
      <c r="G210" s="141" t="s">
        <v>1137</v>
      </c>
      <c r="H210" s="141" t="s">
        <v>1119</v>
      </c>
      <c r="I210" s="141" t="s">
        <v>1051</v>
      </c>
    </row>
    <row r="211" spans="1:9" ht="14.25">
      <c r="A211" s="143">
        <v>2831</v>
      </c>
      <c r="B211" s="140" t="s">
        <v>680</v>
      </c>
      <c r="C211" s="141" t="s">
        <v>681</v>
      </c>
      <c r="D211" s="297">
        <v>178.6</v>
      </c>
      <c r="E211" s="297">
        <f t="shared" si="7"/>
        <v>28.32133455963972</v>
      </c>
      <c r="F211" s="141" t="s">
        <v>1149</v>
      </c>
      <c r="G211" s="141" t="s">
        <v>1176</v>
      </c>
      <c r="H211" s="141" t="s">
        <v>1121</v>
      </c>
      <c r="I211" s="141" t="s">
        <v>1051</v>
      </c>
    </row>
    <row r="212" spans="1:9" ht="14.25">
      <c r="A212" s="143">
        <v>2892</v>
      </c>
      <c r="B212" s="140" t="s">
        <v>680</v>
      </c>
      <c r="C212" s="141" t="s">
        <v>560</v>
      </c>
      <c r="D212" s="297">
        <v>17</v>
      </c>
      <c r="E212" s="297">
        <f>D212/6.3062</f>
        <v>2.6957597285211383</v>
      </c>
      <c r="F212" s="141" t="s">
        <v>1059</v>
      </c>
      <c r="G212" s="141" t="s">
        <v>1137</v>
      </c>
      <c r="H212" s="141" t="s">
        <v>1119</v>
      </c>
      <c r="I212" s="141" t="s">
        <v>1051</v>
      </c>
    </row>
    <row r="213" spans="1:9" ht="24">
      <c r="A213" s="143">
        <v>2931</v>
      </c>
      <c r="B213" s="140" t="s">
        <v>680</v>
      </c>
      <c r="C213" s="141" t="s">
        <v>561</v>
      </c>
      <c r="D213" s="298"/>
      <c r="E213" s="297">
        <v>3639.45</v>
      </c>
      <c r="F213" s="141" t="s">
        <v>562</v>
      </c>
      <c r="G213" s="141" t="s">
        <v>909</v>
      </c>
      <c r="H213" s="141" t="s">
        <v>1120</v>
      </c>
      <c r="I213" s="141" t="s">
        <v>1051</v>
      </c>
    </row>
    <row r="214" spans="1:9" ht="24">
      <c r="A214" s="143">
        <v>2894</v>
      </c>
      <c r="B214" s="140" t="s">
        <v>563</v>
      </c>
      <c r="C214" s="141" t="s">
        <v>687</v>
      </c>
      <c r="D214" s="297">
        <v>10</v>
      </c>
      <c r="E214" s="297">
        <f>D214/6.3062</f>
        <v>1.58574101677714</v>
      </c>
      <c r="F214" s="141" t="s">
        <v>1059</v>
      </c>
      <c r="G214" s="141" t="s">
        <v>1137</v>
      </c>
      <c r="H214" s="141" t="s">
        <v>1119</v>
      </c>
      <c r="I214" s="141" t="s">
        <v>1051</v>
      </c>
    </row>
    <row r="215" spans="1:9" ht="24">
      <c r="A215" s="143">
        <v>2832</v>
      </c>
      <c r="B215" s="140" t="s">
        <v>688</v>
      </c>
      <c r="C215" s="141" t="s">
        <v>689</v>
      </c>
      <c r="D215" s="297">
        <v>78</v>
      </c>
      <c r="E215" s="297">
        <f aca="true" t="shared" si="8" ref="E215:E255">D215/6.3062</f>
        <v>12.368779930861692</v>
      </c>
      <c r="F215" s="141" t="s">
        <v>1058</v>
      </c>
      <c r="G215" s="141" t="s">
        <v>1173</v>
      </c>
      <c r="H215" s="141" t="s">
        <v>1121</v>
      </c>
      <c r="I215" s="141" t="s">
        <v>1051</v>
      </c>
    </row>
    <row r="216" spans="1:9" ht="24">
      <c r="A216" s="143">
        <v>2833</v>
      </c>
      <c r="B216" s="140" t="s">
        <v>688</v>
      </c>
      <c r="C216" s="141" t="s">
        <v>839</v>
      </c>
      <c r="D216" s="297">
        <v>40</v>
      </c>
      <c r="E216" s="297">
        <f t="shared" si="8"/>
        <v>6.34296406710856</v>
      </c>
      <c r="F216" s="141" t="s">
        <v>677</v>
      </c>
      <c r="G216" s="141" t="s">
        <v>1173</v>
      </c>
      <c r="H216" s="141" t="s">
        <v>1121</v>
      </c>
      <c r="I216" s="141" t="s">
        <v>1051</v>
      </c>
    </row>
    <row r="217" spans="1:9" ht="24">
      <c r="A217" s="143">
        <v>2880</v>
      </c>
      <c r="B217" s="140" t="s">
        <v>688</v>
      </c>
      <c r="C217" s="141" t="s">
        <v>986</v>
      </c>
      <c r="D217" s="297">
        <v>684.46</v>
      </c>
      <c r="E217" s="297">
        <f t="shared" si="8"/>
        <v>108.53762963432814</v>
      </c>
      <c r="F217" s="141" t="s">
        <v>764</v>
      </c>
      <c r="G217" s="141" t="s">
        <v>1176</v>
      </c>
      <c r="H217" s="141" t="s">
        <v>1121</v>
      </c>
      <c r="I217" s="141" t="s">
        <v>906</v>
      </c>
    </row>
    <row r="218" spans="1:9" ht="36">
      <c r="A218" s="143">
        <v>2864</v>
      </c>
      <c r="B218" s="140" t="s">
        <v>840</v>
      </c>
      <c r="C218" s="141" t="s">
        <v>841</v>
      </c>
      <c r="D218" s="297">
        <v>1299</v>
      </c>
      <c r="E218" s="297">
        <f t="shared" si="8"/>
        <v>205.9877580793505</v>
      </c>
      <c r="F218" s="141" t="s">
        <v>694</v>
      </c>
      <c r="G218" s="141" t="s">
        <v>1173</v>
      </c>
      <c r="H218" s="141" t="s">
        <v>1121</v>
      </c>
      <c r="I218" s="141" t="s">
        <v>1051</v>
      </c>
    </row>
    <row r="219" spans="1:9" ht="14.25">
      <c r="A219" s="143">
        <v>2895</v>
      </c>
      <c r="B219" s="140" t="s">
        <v>695</v>
      </c>
      <c r="C219" s="141" t="s">
        <v>696</v>
      </c>
      <c r="D219" s="297">
        <v>26</v>
      </c>
      <c r="E219" s="297">
        <f t="shared" si="8"/>
        <v>4.1229266436205645</v>
      </c>
      <c r="F219" s="141" t="s">
        <v>1059</v>
      </c>
      <c r="G219" s="141" t="s">
        <v>1137</v>
      </c>
      <c r="H219" s="141" t="s">
        <v>1119</v>
      </c>
      <c r="I219" s="141" t="s">
        <v>1051</v>
      </c>
    </row>
    <row r="220" spans="1:9" ht="14.25">
      <c r="A220" s="143">
        <v>2901</v>
      </c>
      <c r="B220" s="140" t="s">
        <v>695</v>
      </c>
      <c r="C220" s="141" t="s">
        <v>697</v>
      </c>
      <c r="D220" s="297">
        <v>21</v>
      </c>
      <c r="E220" s="297">
        <f t="shared" si="8"/>
        <v>3.330056135231994</v>
      </c>
      <c r="F220" s="141" t="s">
        <v>1059</v>
      </c>
      <c r="G220" s="141" t="s">
        <v>1137</v>
      </c>
      <c r="H220" s="141" t="s">
        <v>1119</v>
      </c>
      <c r="I220" s="141" t="s">
        <v>1051</v>
      </c>
    </row>
    <row r="221" spans="1:9" ht="24">
      <c r="A221" s="143">
        <v>2860</v>
      </c>
      <c r="B221" s="140" t="s">
        <v>698</v>
      </c>
      <c r="C221" s="141" t="s">
        <v>849</v>
      </c>
      <c r="D221" s="297">
        <v>200</v>
      </c>
      <c r="E221" s="297">
        <f t="shared" si="8"/>
        <v>31.7148203355428</v>
      </c>
      <c r="F221" s="141" t="s">
        <v>850</v>
      </c>
      <c r="G221" s="141" t="s">
        <v>1280</v>
      </c>
      <c r="H221" s="141" t="s">
        <v>1121</v>
      </c>
      <c r="I221" s="141" t="s">
        <v>1051</v>
      </c>
    </row>
    <row r="222" spans="1:9" ht="24">
      <c r="A222" s="143">
        <v>2862</v>
      </c>
      <c r="B222" s="140" t="s">
        <v>698</v>
      </c>
      <c r="C222" s="141" t="s">
        <v>851</v>
      </c>
      <c r="D222" s="297">
        <v>3000</v>
      </c>
      <c r="E222" s="297">
        <f t="shared" si="8"/>
        <v>475.722305033142</v>
      </c>
      <c r="F222" s="141" t="s">
        <v>850</v>
      </c>
      <c r="G222" s="141" t="s">
        <v>1280</v>
      </c>
      <c r="H222" s="141" t="s">
        <v>1121</v>
      </c>
      <c r="I222" s="141" t="s">
        <v>1051</v>
      </c>
    </row>
    <row r="223" spans="1:9" ht="24">
      <c r="A223" s="143">
        <v>2863</v>
      </c>
      <c r="B223" s="140" t="s">
        <v>698</v>
      </c>
      <c r="C223" s="141" t="s">
        <v>852</v>
      </c>
      <c r="D223" s="297">
        <v>500</v>
      </c>
      <c r="E223" s="297">
        <f t="shared" si="8"/>
        <v>79.287050838857</v>
      </c>
      <c r="F223" s="141" t="s">
        <v>850</v>
      </c>
      <c r="G223" s="142" t="s">
        <v>271</v>
      </c>
      <c r="H223" s="141" t="s">
        <v>1121</v>
      </c>
      <c r="I223" s="141" t="s">
        <v>1051</v>
      </c>
    </row>
    <row r="224" spans="1:9" ht="24">
      <c r="A224" s="143">
        <v>2881</v>
      </c>
      <c r="B224" s="140" t="s">
        <v>698</v>
      </c>
      <c r="C224" s="141" t="s">
        <v>853</v>
      </c>
      <c r="D224" s="297">
        <v>181.19</v>
      </c>
      <c r="E224" s="297">
        <f t="shared" si="8"/>
        <v>28.732041482985</v>
      </c>
      <c r="F224" s="141" t="s">
        <v>1149</v>
      </c>
      <c r="G224" s="141" t="s">
        <v>1176</v>
      </c>
      <c r="H224" s="141" t="s">
        <v>1121</v>
      </c>
      <c r="I224" s="141" t="s">
        <v>906</v>
      </c>
    </row>
    <row r="225" spans="1:9" ht="24">
      <c r="A225" s="143">
        <v>2882</v>
      </c>
      <c r="B225" s="140" t="s">
        <v>698</v>
      </c>
      <c r="C225" s="141" t="s">
        <v>883</v>
      </c>
      <c r="D225" s="297">
        <v>115</v>
      </c>
      <c r="E225" s="297">
        <f t="shared" si="8"/>
        <v>18.23602169293711</v>
      </c>
      <c r="F225" s="141" t="s">
        <v>1149</v>
      </c>
      <c r="G225" s="141" t="s">
        <v>1176</v>
      </c>
      <c r="H225" s="141" t="s">
        <v>1121</v>
      </c>
      <c r="I225" s="141" t="s">
        <v>906</v>
      </c>
    </row>
    <row r="226" spans="1:9" ht="24">
      <c r="A226" s="143">
        <v>2887</v>
      </c>
      <c r="B226" s="140" t="s">
        <v>698</v>
      </c>
      <c r="C226" s="141" t="s">
        <v>839</v>
      </c>
      <c r="D226" s="297">
        <v>40</v>
      </c>
      <c r="E226" s="297">
        <f t="shared" si="8"/>
        <v>6.34296406710856</v>
      </c>
      <c r="F226" s="141" t="s">
        <v>677</v>
      </c>
      <c r="G226" s="141" t="s">
        <v>1173</v>
      </c>
      <c r="H226" s="141" t="s">
        <v>1121</v>
      </c>
      <c r="I226" s="141" t="s">
        <v>1051</v>
      </c>
    </row>
    <row r="227" spans="1:9" ht="24">
      <c r="A227" s="143">
        <v>3034</v>
      </c>
      <c r="B227" s="140" t="s">
        <v>698</v>
      </c>
      <c r="C227" s="141" t="s">
        <v>854</v>
      </c>
      <c r="D227" s="297">
        <v>3.25</v>
      </c>
      <c r="E227" s="297">
        <f t="shared" si="8"/>
        <v>0.5153658304525706</v>
      </c>
      <c r="F227" s="141" t="s">
        <v>952</v>
      </c>
      <c r="G227" s="141" t="s">
        <v>1311</v>
      </c>
      <c r="H227" s="141" t="s">
        <v>1121</v>
      </c>
      <c r="I227" s="141" t="s">
        <v>1051</v>
      </c>
    </row>
    <row r="228" spans="1:9" ht="36">
      <c r="A228" s="143">
        <v>2867</v>
      </c>
      <c r="B228" s="140" t="s">
        <v>1004</v>
      </c>
      <c r="C228" s="141" t="s">
        <v>1155</v>
      </c>
      <c r="D228" s="297">
        <v>70</v>
      </c>
      <c r="E228" s="297">
        <f t="shared" si="8"/>
        <v>11.100187117439981</v>
      </c>
      <c r="F228" s="141" t="s">
        <v>1156</v>
      </c>
      <c r="G228" s="141" t="s">
        <v>1173</v>
      </c>
      <c r="H228" s="141" t="s">
        <v>1121</v>
      </c>
      <c r="I228" s="141" t="s">
        <v>1051</v>
      </c>
    </row>
    <row r="229" spans="1:9" ht="36">
      <c r="A229" s="143">
        <v>2871</v>
      </c>
      <c r="B229" s="140" t="s">
        <v>1004</v>
      </c>
      <c r="C229" s="141" t="s">
        <v>1157</v>
      </c>
      <c r="D229" s="297">
        <v>22</v>
      </c>
      <c r="E229" s="297">
        <f t="shared" si="8"/>
        <v>3.488630236909708</v>
      </c>
      <c r="F229" s="141" t="s">
        <v>1158</v>
      </c>
      <c r="G229" s="141" t="s">
        <v>1173</v>
      </c>
      <c r="H229" s="141" t="s">
        <v>1121</v>
      </c>
      <c r="I229" s="141" t="s">
        <v>1051</v>
      </c>
    </row>
    <row r="230" spans="1:9" ht="24">
      <c r="A230" s="143">
        <v>2858</v>
      </c>
      <c r="B230" s="140" t="s">
        <v>1159</v>
      </c>
      <c r="C230" s="141" t="s">
        <v>1160</v>
      </c>
      <c r="D230" s="297">
        <v>45</v>
      </c>
      <c r="E230" s="297">
        <f t="shared" si="8"/>
        <v>7.13583457549713</v>
      </c>
      <c r="F230" s="141" t="s">
        <v>659</v>
      </c>
      <c r="G230" s="141" t="s">
        <v>1139</v>
      </c>
      <c r="H230" s="141" t="s">
        <v>1119</v>
      </c>
      <c r="I230" s="141" t="s">
        <v>1051</v>
      </c>
    </row>
    <row r="231" spans="1:9" ht="36">
      <c r="A231" s="143">
        <v>2869</v>
      </c>
      <c r="B231" s="140" t="s">
        <v>1159</v>
      </c>
      <c r="C231" s="141" t="s">
        <v>1161</v>
      </c>
      <c r="D231" s="297">
        <v>21</v>
      </c>
      <c r="E231" s="297">
        <f t="shared" si="8"/>
        <v>3.330056135231994</v>
      </c>
      <c r="F231" s="141" t="s">
        <v>1162</v>
      </c>
      <c r="G231" s="141" t="s">
        <v>1173</v>
      </c>
      <c r="H231" s="141" t="s">
        <v>1121</v>
      </c>
      <c r="I231" s="141" t="s">
        <v>906</v>
      </c>
    </row>
    <row r="232" spans="1:9" ht="24">
      <c r="A232" s="143">
        <v>2896</v>
      </c>
      <c r="B232" s="140" t="s">
        <v>1159</v>
      </c>
      <c r="C232" s="141" t="s">
        <v>716</v>
      </c>
      <c r="D232" s="297">
        <v>16</v>
      </c>
      <c r="E232" s="297">
        <f t="shared" si="8"/>
        <v>2.5371856268434243</v>
      </c>
      <c r="F232" s="141" t="s">
        <v>1059</v>
      </c>
      <c r="G232" s="141" t="s">
        <v>1137</v>
      </c>
      <c r="H232" s="141" t="s">
        <v>1119</v>
      </c>
      <c r="I232" s="141" t="s">
        <v>1051</v>
      </c>
    </row>
    <row r="233" spans="1:9" ht="24">
      <c r="A233" s="143">
        <v>2902</v>
      </c>
      <c r="B233" s="140" t="s">
        <v>1159</v>
      </c>
      <c r="C233" s="141" t="s">
        <v>716</v>
      </c>
      <c r="D233" s="297">
        <v>16</v>
      </c>
      <c r="E233" s="297">
        <f t="shared" si="8"/>
        <v>2.5371856268434243</v>
      </c>
      <c r="F233" s="141" t="s">
        <v>1059</v>
      </c>
      <c r="G233" s="141" t="s">
        <v>1137</v>
      </c>
      <c r="H233" s="141" t="s">
        <v>1119</v>
      </c>
      <c r="I233" s="141" t="s">
        <v>1051</v>
      </c>
    </row>
    <row r="234" spans="1:9" ht="24">
      <c r="A234" s="143">
        <v>2866</v>
      </c>
      <c r="B234" s="140" t="s">
        <v>592</v>
      </c>
      <c r="C234" s="141" t="s">
        <v>593</v>
      </c>
      <c r="D234" s="297">
        <v>63.2</v>
      </c>
      <c r="E234" s="297">
        <f t="shared" si="8"/>
        <v>10.021883226031525</v>
      </c>
      <c r="F234" s="141" t="s">
        <v>594</v>
      </c>
      <c r="G234" s="141" t="s">
        <v>1173</v>
      </c>
      <c r="H234" s="141" t="s">
        <v>1121</v>
      </c>
      <c r="I234" s="141" t="s">
        <v>1051</v>
      </c>
    </row>
    <row r="235" spans="1:9" ht="24">
      <c r="A235" s="143">
        <v>2872</v>
      </c>
      <c r="B235" s="140" t="s">
        <v>595</v>
      </c>
      <c r="C235" s="141" t="s">
        <v>596</v>
      </c>
      <c r="D235" s="297">
        <v>200</v>
      </c>
      <c r="E235" s="297">
        <f t="shared" si="8"/>
        <v>31.7148203355428</v>
      </c>
      <c r="F235" s="141" t="s">
        <v>764</v>
      </c>
      <c r="G235" s="141" t="s">
        <v>1176</v>
      </c>
      <c r="H235" s="141" t="s">
        <v>1119</v>
      </c>
      <c r="I235" s="141" t="s">
        <v>1051</v>
      </c>
    </row>
    <row r="236" spans="1:9" ht="24">
      <c r="A236" s="143">
        <v>2865</v>
      </c>
      <c r="B236" s="140" t="s">
        <v>597</v>
      </c>
      <c r="C236" s="141" t="s">
        <v>598</v>
      </c>
      <c r="D236" s="297">
        <v>80</v>
      </c>
      <c r="E236" s="297">
        <f t="shared" si="8"/>
        <v>12.68592813421712</v>
      </c>
      <c r="F236" s="141" t="s">
        <v>1058</v>
      </c>
      <c r="G236" s="141" t="s">
        <v>1173</v>
      </c>
      <c r="H236" s="141" t="s">
        <v>1121</v>
      </c>
      <c r="I236" s="141" t="s">
        <v>1051</v>
      </c>
    </row>
    <row r="237" spans="1:9" ht="24">
      <c r="A237" s="143">
        <v>2868</v>
      </c>
      <c r="B237" s="140" t="s">
        <v>597</v>
      </c>
      <c r="C237" s="141" t="s">
        <v>875</v>
      </c>
      <c r="D237" s="297">
        <v>12</v>
      </c>
      <c r="E237" s="297">
        <f t="shared" si="8"/>
        <v>1.902889220132568</v>
      </c>
      <c r="F237" s="141" t="s">
        <v>1058</v>
      </c>
      <c r="G237" s="141" t="s">
        <v>1173</v>
      </c>
      <c r="H237" s="141" t="s">
        <v>1119</v>
      </c>
      <c r="I237" s="141" t="s">
        <v>906</v>
      </c>
    </row>
    <row r="238" spans="1:9" ht="36">
      <c r="A238" s="143">
        <v>2874</v>
      </c>
      <c r="B238" s="140" t="s">
        <v>597</v>
      </c>
      <c r="C238" s="141" t="s">
        <v>876</v>
      </c>
      <c r="D238" s="297">
        <v>10000</v>
      </c>
      <c r="E238" s="297">
        <f t="shared" si="8"/>
        <v>1585.74101677714</v>
      </c>
      <c r="F238" s="141" t="s">
        <v>1330</v>
      </c>
      <c r="G238" s="141" t="s">
        <v>1314</v>
      </c>
      <c r="H238" s="141" t="s">
        <v>1119</v>
      </c>
      <c r="I238" s="141" t="s">
        <v>906</v>
      </c>
    </row>
    <row r="239" spans="1:9" ht="24">
      <c r="A239" s="143">
        <v>2875</v>
      </c>
      <c r="B239" s="140" t="s">
        <v>597</v>
      </c>
      <c r="C239" s="141" t="s">
        <v>877</v>
      </c>
      <c r="D239" s="297">
        <v>3000</v>
      </c>
      <c r="E239" s="297">
        <f t="shared" si="8"/>
        <v>475.722305033142</v>
      </c>
      <c r="F239" s="141" t="s">
        <v>1015</v>
      </c>
      <c r="G239" s="141" t="s">
        <v>1316</v>
      </c>
      <c r="H239" s="141" t="s">
        <v>225</v>
      </c>
      <c r="I239" s="141" t="s">
        <v>906</v>
      </c>
    </row>
    <row r="240" spans="1:9" ht="36">
      <c r="A240" s="143">
        <v>2876</v>
      </c>
      <c r="B240" s="140" t="s">
        <v>597</v>
      </c>
      <c r="C240" s="141" t="s">
        <v>878</v>
      </c>
      <c r="D240" s="297">
        <v>7500</v>
      </c>
      <c r="E240" s="297">
        <f t="shared" si="8"/>
        <v>1189.305762582855</v>
      </c>
      <c r="F240" s="141" t="s">
        <v>907</v>
      </c>
      <c r="G240" s="141" t="s">
        <v>1314</v>
      </c>
      <c r="H240" s="141" t="s">
        <v>1119</v>
      </c>
      <c r="I240" s="141" t="s">
        <v>906</v>
      </c>
    </row>
    <row r="241" spans="1:9" ht="24">
      <c r="A241" s="143">
        <v>2877</v>
      </c>
      <c r="B241" s="140" t="s">
        <v>597</v>
      </c>
      <c r="C241" s="142" t="s">
        <v>1351</v>
      </c>
      <c r="D241" s="297">
        <v>3000</v>
      </c>
      <c r="E241" s="297">
        <f t="shared" si="8"/>
        <v>475.722305033142</v>
      </c>
      <c r="F241" s="141" t="s">
        <v>1201</v>
      </c>
      <c r="G241" s="141" t="s">
        <v>1316</v>
      </c>
      <c r="H241" s="141" t="s">
        <v>1121</v>
      </c>
      <c r="I241" s="141" t="s">
        <v>906</v>
      </c>
    </row>
    <row r="242" spans="1:9" ht="14.25">
      <c r="A242" s="143">
        <v>2878</v>
      </c>
      <c r="B242" s="140" t="s">
        <v>597</v>
      </c>
      <c r="C242" s="141" t="s">
        <v>879</v>
      </c>
      <c r="D242" s="297">
        <v>1626</v>
      </c>
      <c r="E242" s="297">
        <f t="shared" si="8"/>
        <v>257.84148932796296</v>
      </c>
      <c r="F242" s="141" t="s">
        <v>734</v>
      </c>
      <c r="G242" s="141" t="s">
        <v>1316</v>
      </c>
      <c r="H242" s="141" t="s">
        <v>225</v>
      </c>
      <c r="I242" s="141" t="s">
        <v>1051</v>
      </c>
    </row>
    <row r="243" spans="1:9" ht="14.25">
      <c r="A243" s="143">
        <v>2879</v>
      </c>
      <c r="B243" s="140" t="s">
        <v>597</v>
      </c>
      <c r="C243" s="141" t="s">
        <v>735</v>
      </c>
      <c r="D243" s="297">
        <v>2200</v>
      </c>
      <c r="E243" s="297">
        <f t="shared" si="8"/>
        <v>348.8630236909708</v>
      </c>
      <c r="F243" s="141" t="s">
        <v>882</v>
      </c>
      <c r="G243" s="141" t="s">
        <v>1316</v>
      </c>
      <c r="H243" s="142" t="s">
        <v>72</v>
      </c>
      <c r="I243" s="141" t="s">
        <v>1051</v>
      </c>
    </row>
    <row r="244" spans="1:9" ht="14.25">
      <c r="A244" s="143">
        <v>2885</v>
      </c>
      <c r="B244" s="140" t="s">
        <v>597</v>
      </c>
      <c r="C244" s="141" t="s">
        <v>737</v>
      </c>
      <c r="D244" s="297">
        <v>6000</v>
      </c>
      <c r="E244" s="297">
        <f t="shared" si="8"/>
        <v>951.444610066284</v>
      </c>
      <c r="F244" s="141" t="s">
        <v>905</v>
      </c>
      <c r="G244" s="141" t="s">
        <v>1316</v>
      </c>
      <c r="H244" s="141" t="s">
        <v>1119</v>
      </c>
      <c r="I244" s="141" t="s">
        <v>1051</v>
      </c>
    </row>
    <row r="245" spans="1:9" ht="36">
      <c r="A245" s="143">
        <v>2906</v>
      </c>
      <c r="B245" s="140" t="s">
        <v>738</v>
      </c>
      <c r="C245" s="141" t="s">
        <v>739</v>
      </c>
      <c r="D245" s="297">
        <v>86</v>
      </c>
      <c r="E245" s="297">
        <f t="shared" si="8"/>
        <v>13.637372744283404</v>
      </c>
      <c r="F245" s="141" t="s">
        <v>1158</v>
      </c>
      <c r="G245" s="141" t="s">
        <v>1173</v>
      </c>
      <c r="H245" s="141" t="s">
        <v>1121</v>
      </c>
      <c r="I245" s="141" t="s">
        <v>1051</v>
      </c>
    </row>
    <row r="246" spans="1:9" ht="14.25">
      <c r="A246" s="143">
        <v>2907</v>
      </c>
      <c r="B246" s="140" t="s">
        <v>738</v>
      </c>
      <c r="C246" s="141" t="s">
        <v>689</v>
      </c>
      <c r="D246" s="297">
        <v>114.8</v>
      </c>
      <c r="E246" s="297">
        <f t="shared" si="8"/>
        <v>18.204306872601567</v>
      </c>
      <c r="F246" s="141" t="s">
        <v>740</v>
      </c>
      <c r="G246" s="141" t="s">
        <v>1173</v>
      </c>
      <c r="H246" s="141" t="s">
        <v>1121</v>
      </c>
      <c r="I246" s="141" t="s">
        <v>1051</v>
      </c>
    </row>
    <row r="247" spans="1:9" ht="24">
      <c r="A247" s="143">
        <v>2909</v>
      </c>
      <c r="B247" s="140" t="s">
        <v>741</v>
      </c>
      <c r="C247" s="141" t="s">
        <v>742</v>
      </c>
      <c r="D247" s="297">
        <v>15</v>
      </c>
      <c r="E247" s="297">
        <f t="shared" si="8"/>
        <v>2.3786115251657103</v>
      </c>
      <c r="F247" s="141" t="s">
        <v>659</v>
      </c>
      <c r="G247" s="141" t="s">
        <v>1173</v>
      </c>
      <c r="H247" s="141" t="s">
        <v>225</v>
      </c>
      <c r="I247" s="141" t="s">
        <v>1051</v>
      </c>
    </row>
    <row r="248" spans="1:9" ht="24">
      <c r="A248" s="143">
        <v>2910</v>
      </c>
      <c r="B248" s="140" t="s">
        <v>741</v>
      </c>
      <c r="C248" s="141" t="s">
        <v>743</v>
      </c>
      <c r="D248" s="297">
        <v>128</v>
      </c>
      <c r="E248" s="297">
        <f t="shared" si="8"/>
        <v>20.297485014747394</v>
      </c>
      <c r="F248" s="141" t="s">
        <v>744</v>
      </c>
      <c r="G248" s="141" t="s">
        <v>1173</v>
      </c>
      <c r="H248" s="141" t="s">
        <v>1121</v>
      </c>
      <c r="I248" s="141" t="s">
        <v>1051</v>
      </c>
    </row>
    <row r="249" spans="1:9" ht="24">
      <c r="A249" s="143">
        <v>2911</v>
      </c>
      <c r="B249" s="140" t="s">
        <v>741</v>
      </c>
      <c r="C249" s="141" t="s">
        <v>839</v>
      </c>
      <c r="D249" s="297">
        <v>50</v>
      </c>
      <c r="E249" s="297">
        <f t="shared" si="8"/>
        <v>7.9287050838857</v>
      </c>
      <c r="F249" s="141" t="s">
        <v>677</v>
      </c>
      <c r="G249" s="141" t="s">
        <v>1173</v>
      </c>
      <c r="H249" s="141" t="s">
        <v>1121</v>
      </c>
      <c r="I249" s="141" t="s">
        <v>1051</v>
      </c>
    </row>
    <row r="250" spans="1:9" ht="24">
      <c r="A250" s="143">
        <v>2912</v>
      </c>
      <c r="B250" s="140" t="s">
        <v>741</v>
      </c>
      <c r="C250" s="141" t="s">
        <v>615</v>
      </c>
      <c r="D250" s="297">
        <v>650</v>
      </c>
      <c r="E250" s="297">
        <f t="shared" si="8"/>
        <v>103.0731660905141</v>
      </c>
      <c r="F250" s="141" t="s">
        <v>1208</v>
      </c>
      <c r="G250" s="141" t="s">
        <v>1171</v>
      </c>
      <c r="H250" s="141" t="s">
        <v>114</v>
      </c>
      <c r="I250" s="141" t="s">
        <v>1051</v>
      </c>
    </row>
    <row r="251" spans="1:9" ht="24">
      <c r="A251" s="143">
        <v>2908</v>
      </c>
      <c r="B251" s="140" t="s">
        <v>616</v>
      </c>
      <c r="C251" s="141" t="s">
        <v>617</v>
      </c>
      <c r="D251" s="297">
        <v>15</v>
      </c>
      <c r="E251" s="297">
        <f t="shared" si="8"/>
        <v>2.3786115251657103</v>
      </c>
      <c r="F251" s="141" t="s">
        <v>659</v>
      </c>
      <c r="G251" s="141" t="s">
        <v>1173</v>
      </c>
      <c r="H251" s="141" t="s">
        <v>225</v>
      </c>
      <c r="I251" s="141" t="s">
        <v>1051</v>
      </c>
    </row>
    <row r="252" spans="1:9" ht="24">
      <c r="A252" s="143">
        <v>2913</v>
      </c>
      <c r="B252" s="140" t="s">
        <v>616</v>
      </c>
      <c r="C252" s="141" t="s">
        <v>618</v>
      </c>
      <c r="D252" s="297">
        <v>52800</v>
      </c>
      <c r="E252" s="297">
        <f t="shared" si="8"/>
        <v>8372.7125685833</v>
      </c>
      <c r="F252" s="141" t="s">
        <v>683</v>
      </c>
      <c r="G252" s="141" t="s">
        <v>1323</v>
      </c>
      <c r="H252" s="141" t="s">
        <v>1119</v>
      </c>
      <c r="I252" s="141" t="s">
        <v>1051</v>
      </c>
    </row>
    <row r="253" spans="1:9" ht="24">
      <c r="A253" s="143">
        <v>2914</v>
      </c>
      <c r="B253" s="140" t="s">
        <v>616</v>
      </c>
      <c r="C253" s="141" t="s">
        <v>619</v>
      </c>
      <c r="D253" s="297">
        <v>60</v>
      </c>
      <c r="E253" s="297">
        <f t="shared" si="8"/>
        <v>9.514446100662841</v>
      </c>
      <c r="F253" s="141" t="s">
        <v>1058</v>
      </c>
      <c r="G253" s="141" t="s">
        <v>1171</v>
      </c>
      <c r="H253" s="141" t="s">
        <v>1121</v>
      </c>
      <c r="I253" s="141" t="s">
        <v>1051</v>
      </c>
    </row>
    <row r="254" spans="1:9" ht="24">
      <c r="A254" s="143">
        <v>2915</v>
      </c>
      <c r="B254" s="140" t="s">
        <v>616</v>
      </c>
      <c r="C254" s="141" t="s">
        <v>620</v>
      </c>
      <c r="D254" s="297">
        <v>13200</v>
      </c>
      <c r="E254" s="297">
        <f t="shared" si="8"/>
        <v>2093.178142145825</v>
      </c>
      <c r="F254" s="141" t="s">
        <v>683</v>
      </c>
      <c r="G254" s="141" t="s">
        <v>1323</v>
      </c>
      <c r="H254" s="141" t="s">
        <v>1121</v>
      </c>
      <c r="I254" s="141" t="s">
        <v>1051</v>
      </c>
    </row>
    <row r="255" spans="1:9" ht="24">
      <c r="A255" s="143">
        <v>2916</v>
      </c>
      <c r="B255" s="140" t="s">
        <v>616</v>
      </c>
      <c r="C255" s="141" t="s">
        <v>621</v>
      </c>
      <c r="D255" s="297">
        <v>678.72</v>
      </c>
      <c r="E255" s="297">
        <f t="shared" si="8"/>
        <v>107.62741429069806</v>
      </c>
      <c r="F255" s="141" t="s">
        <v>976</v>
      </c>
      <c r="G255" s="141" t="s">
        <v>1318</v>
      </c>
      <c r="H255" s="141" t="s">
        <v>1121</v>
      </c>
      <c r="I255" s="141" t="s">
        <v>906</v>
      </c>
    </row>
    <row r="256" spans="1:9" ht="14.25">
      <c r="A256" s="143">
        <v>2935</v>
      </c>
      <c r="B256" s="140" t="s">
        <v>622</v>
      </c>
      <c r="C256" s="141" t="s">
        <v>623</v>
      </c>
      <c r="D256" s="297">
        <v>200</v>
      </c>
      <c r="E256" s="297">
        <f>D256/6.3178</f>
        <v>31.656589319066764</v>
      </c>
      <c r="F256" s="141" t="s">
        <v>624</v>
      </c>
      <c r="G256" s="141" t="s">
        <v>961</v>
      </c>
      <c r="H256" s="141" t="s">
        <v>1121</v>
      </c>
      <c r="I256" s="141" t="s">
        <v>1051</v>
      </c>
    </row>
    <row r="257" spans="1:9" ht="14.25">
      <c r="A257" s="143">
        <v>2936</v>
      </c>
      <c r="B257" s="140" t="s">
        <v>622</v>
      </c>
      <c r="C257" s="141" t="s">
        <v>500</v>
      </c>
      <c r="D257" s="297">
        <v>1186</v>
      </c>
      <c r="E257" s="297">
        <f aca="true" t="shared" si="9" ref="E257:E310">D257/6.3178</f>
        <v>187.72357466206591</v>
      </c>
      <c r="F257" s="141" t="s">
        <v>501</v>
      </c>
      <c r="G257" s="141" t="s">
        <v>961</v>
      </c>
      <c r="H257" s="141" t="s">
        <v>1121</v>
      </c>
      <c r="I257" s="141" t="s">
        <v>1051</v>
      </c>
    </row>
    <row r="258" spans="1:9" ht="24">
      <c r="A258" s="143">
        <v>2937</v>
      </c>
      <c r="B258" s="140" t="s">
        <v>622</v>
      </c>
      <c r="C258" s="141" t="s">
        <v>502</v>
      </c>
      <c r="D258" s="297">
        <v>3</v>
      </c>
      <c r="E258" s="297">
        <f t="shared" si="9"/>
        <v>0.47484883978600145</v>
      </c>
      <c r="F258" s="141" t="s">
        <v>1058</v>
      </c>
      <c r="G258" s="141" t="s">
        <v>1173</v>
      </c>
      <c r="H258" s="141" t="s">
        <v>1121</v>
      </c>
      <c r="I258" s="141" t="s">
        <v>1051</v>
      </c>
    </row>
    <row r="259" spans="1:9" ht="24">
      <c r="A259" s="143">
        <v>2938</v>
      </c>
      <c r="B259" s="140" t="s">
        <v>622</v>
      </c>
      <c r="C259" s="141" t="s">
        <v>503</v>
      </c>
      <c r="D259" s="297">
        <v>12</v>
      </c>
      <c r="E259" s="297">
        <f t="shared" si="9"/>
        <v>1.8993953591440058</v>
      </c>
      <c r="F259" s="141" t="s">
        <v>1058</v>
      </c>
      <c r="G259" s="141" t="s">
        <v>961</v>
      </c>
      <c r="H259" s="141" t="s">
        <v>1119</v>
      </c>
      <c r="I259" s="141" t="s">
        <v>1051</v>
      </c>
    </row>
    <row r="260" spans="1:9" ht="24">
      <c r="A260" s="143">
        <v>2976</v>
      </c>
      <c r="B260" s="140" t="s">
        <v>622</v>
      </c>
      <c r="C260" s="141" t="s">
        <v>629</v>
      </c>
      <c r="D260" s="297">
        <v>26</v>
      </c>
      <c r="E260" s="297">
        <f t="shared" si="9"/>
        <v>4.1153566114786795</v>
      </c>
      <c r="F260" s="141" t="s">
        <v>1059</v>
      </c>
      <c r="G260" s="141" t="s">
        <v>1137</v>
      </c>
      <c r="H260" s="141" t="s">
        <v>1119</v>
      </c>
      <c r="I260" s="141" t="s">
        <v>1051</v>
      </c>
    </row>
    <row r="261" spans="1:9" ht="15">
      <c r="A261" s="143">
        <v>3471</v>
      </c>
      <c r="B261" s="140" t="s">
        <v>622</v>
      </c>
      <c r="C261" s="141" t="s">
        <v>1242</v>
      </c>
      <c r="D261" s="298"/>
      <c r="E261" s="297">
        <v>200</v>
      </c>
      <c r="F261" s="141" t="s">
        <v>1105</v>
      </c>
      <c r="G261" s="141" t="s">
        <v>1323</v>
      </c>
      <c r="H261" s="141" t="s">
        <v>1121</v>
      </c>
      <c r="I261" s="141" t="s">
        <v>1051</v>
      </c>
    </row>
    <row r="262" spans="1:9" ht="24">
      <c r="A262" s="143">
        <v>2968</v>
      </c>
      <c r="B262" s="140" t="s">
        <v>769</v>
      </c>
      <c r="C262" s="141" t="s">
        <v>770</v>
      </c>
      <c r="D262" s="297">
        <v>36</v>
      </c>
      <c r="E262" s="297">
        <f t="shared" si="9"/>
        <v>5.698186077432017</v>
      </c>
      <c r="F262" s="141" t="s">
        <v>1059</v>
      </c>
      <c r="G262" s="141" t="s">
        <v>1137</v>
      </c>
      <c r="H262" s="141" t="s">
        <v>1119</v>
      </c>
      <c r="I262" s="141" t="s">
        <v>1051</v>
      </c>
    </row>
    <row r="263" spans="1:9" ht="14.25">
      <c r="A263" s="143">
        <v>2939</v>
      </c>
      <c r="B263" s="140" t="s">
        <v>771</v>
      </c>
      <c r="C263" s="141" t="s">
        <v>839</v>
      </c>
      <c r="D263" s="297">
        <v>60</v>
      </c>
      <c r="E263" s="297">
        <f t="shared" si="9"/>
        <v>9.496976795720029</v>
      </c>
      <c r="F263" s="141" t="s">
        <v>772</v>
      </c>
      <c r="G263" s="141" t="s">
        <v>1173</v>
      </c>
      <c r="H263" s="141" t="s">
        <v>1121</v>
      </c>
      <c r="I263" s="141" t="s">
        <v>1051</v>
      </c>
    </row>
    <row r="264" spans="1:9" ht="36">
      <c r="A264" s="143">
        <v>2940</v>
      </c>
      <c r="B264" s="140" t="s">
        <v>771</v>
      </c>
      <c r="C264" s="141" t="s">
        <v>635</v>
      </c>
      <c r="D264" s="297">
        <v>300</v>
      </c>
      <c r="E264" s="297">
        <f t="shared" si="9"/>
        <v>47.484883978600145</v>
      </c>
      <c r="F264" s="141" t="s">
        <v>636</v>
      </c>
      <c r="G264" s="141" t="s">
        <v>1145</v>
      </c>
      <c r="H264" s="141" t="s">
        <v>1121</v>
      </c>
      <c r="I264" s="141" t="s">
        <v>1051</v>
      </c>
    </row>
    <row r="265" spans="1:9" ht="14.25">
      <c r="A265" s="143">
        <v>2941</v>
      </c>
      <c r="B265" s="140" t="s">
        <v>637</v>
      </c>
      <c r="C265" s="141" t="s">
        <v>778</v>
      </c>
      <c r="D265" s="297">
        <v>178.6</v>
      </c>
      <c r="E265" s="297">
        <f t="shared" si="9"/>
        <v>28.26933426192662</v>
      </c>
      <c r="F265" s="141" t="s">
        <v>1149</v>
      </c>
      <c r="G265" s="141" t="s">
        <v>1176</v>
      </c>
      <c r="H265" s="141" t="s">
        <v>1121</v>
      </c>
      <c r="I265" s="141" t="s">
        <v>1051</v>
      </c>
    </row>
    <row r="266" spans="1:9" ht="14.25">
      <c r="A266" s="143">
        <v>2969</v>
      </c>
      <c r="B266" s="140" t="s">
        <v>637</v>
      </c>
      <c r="C266" s="141" t="s">
        <v>779</v>
      </c>
      <c r="D266" s="297">
        <v>47</v>
      </c>
      <c r="E266" s="297">
        <f t="shared" si="9"/>
        <v>7.43929848998069</v>
      </c>
      <c r="F266" s="141" t="s">
        <v>1059</v>
      </c>
      <c r="G266" s="141" t="s">
        <v>1137</v>
      </c>
      <c r="H266" s="141" t="s">
        <v>1119</v>
      </c>
      <c r="I266" s="141" t="s">
        <v>1051</v>
      </c>
    </row>
    <row r="267" spans="1:9" ht="24">
      <c r="A267" s="143">
        <v>2970</v>
      </c>
      <c r="B267" s="140" t="s">
        <v>637</v>
      </c>
      <c r="C267" s="141" t="s">
        <v>780</v>
      </c>
      <c r="D267" s="297">
        <v>65</v>
      </c>
      <c r="E267" s="297">
        <f t="shared" si="9"/>
        <v>10.288391528696698</v>
      </c>
      <c r="F267" s="141" t="s">
        <v>1059</v>
      </c>
      <c r="G267" s="141" t="s">
        <v>1137</v>
      </c>
      <c r="H267" s="141" t="s">
        <v>1119</v>
      </c>
      <c r="I267" s="141" t="s">
        <v>1051</v>
      </c>
    </row>
    <row r="268" spans="1:9" ht="24">
      <c r="A268" s="143">
        <v>2942</v>
      </c>
      <c r="B268" s="140" t="s">
        <v>781</v>
      </c>
      <c r="C268" s="141" t="s">
        <v>782</v>
      </c>
      <c r="D268" s="297">
        <v>44.1</v>
      </c>
      <c r="E268" s="297">
        <f t="shared" si="9"/>
        <v>6.980277944854222</v>
      </c>
      <c r="F268" s="141" t="s">
        <v>624</v>
      </c>
      <c r="G268" s="141" t="s">
        <v>1173</v>
      </c>
      <c r="H268" s="141" t="s">
        <v>1121</v>
      </c>
      <c r="I268" s="141" t="s">
        <v>1051</v>
      </c>
    </row>
    <row r="269" spans="1:9" ht="24">
      <c r="A269" s="143">
        <v>2975</v>
      </c>
      <c r="B269" s="140" t="s">
        <v>781</v>
      </c>
      <c r="C269" s="141" t="s">
        <v>930</v>
      </c>
      <c r="D269" s="297">
        <v>24</v>
      </c>
      <c r="E269" s="297">
        <f t="shared" si="9"/>
        <v>3.7987907182880116</v>
      </c>
      <c r="F269" s="141" t="s">
        <v>1059</v>
      </c>
      <c r="G269" s="141" t="s">
        <v>1137</v>
      </c>
      <c r="H269" s="141" t="s">
        <v>1119</v>
      </c>
      <c r="I269" s="141" t="s">
        <v>1051</v>
      </c>
    </row>
    <row r="270" spans="1:9" ht="24">
      <c r="A270" s="143">
        <v>2943</v>
      </c>
      <c r="B270" s="140" t="s">
        <v>1080</v>
      </c>
      <c r="C270" s="141" t="s">
        <v>887</v>
      </c>
      <c r="D270" s="297">
        <v>56</v>
      </c>
      <c r="E270" s="297">
        <f t="shared" si="9"/>
        <v>8.863845009338693</v>
      </c>
      <c r="F270" s="141" t="s">
        <v>888</v>
      </c>
      <c r="G270" s="141" t="s">
        <v>1173</v>
      </c>
      <c r="H270" s="141" t="s">
        <v>1121</v>
      </c>
      <c r="I270" s="141" t="s">
        <v>1051</v>
      </c>
    </row>
    <row r="271" spans="1:9" ht="24">
      <c r="A271" s="143">
        <v>2944</v>
      </c>
      <c r="B271" s="140" t="s">
        <v>1080</v>
      </c>
      <c r="C271" s="141" t="s">
        <v>1081</v>
      </c>
      <c r="D271" s="297">
        <v>103</v>
      </c>
      <c r="E271" s="297">
        <f t="shared" si="9"/>
        <v>16.303143499319383</v>
      </c>
      <c r="F271" s="141" t="s">
        <v>1082</v>
      </c>
      <c r="G271" s="141" t="s">
        <v>1173</v>
      </c>
      <c r="H271" s="141" t="s">
        <v>1119</v>
      </c>
      <c r="I271" s="141" t="s">
        <v>1051</v>
      </c>
    </row>
    <row r="272" spans="1:9" ht="24">
      <c r="A272" s="143">
        <v>2972</v>
      </c>
      <c r="B272" s="140" t="s">
        <v>1083</v>
      </c>
      <c r="C272" s="141" t="s">
        <v>1084</v>
      </c>
      <c r="D272" s="297">
        <v>33</v>
      </c>
      <c r="E272" s="297">
        <f t="shared" si="9"/>
        <v>5.223337237646016</v>
      </c>
      <c r="F272" s="141" t="s">
        <v>1059</v>
      </c>
      <c r="G272" s="141" t="s">
        <v>1137</v>
      </c>
      <c r="H272" s="141" t="s">
        <v>1119</v>
      </c>
      <c r="I272" s="141" t="s">
        <v>1051</v>
      </c>
    </row>
    <row r="273" spans="1:9" ht="24">
      <c r="A273" s="143">
        <v>2971</v>
      </c>
      <c r="B273" s="140" t="s">
        <v>1085</v>
      </c>
      <c r="C273" s="141" t="s">
        <v>1086</v>
      </c>
      <c r="D273" s="297">
        <v>47</v>
      </c>
      <c r="E273" s="297">
        <f t="shared" si="9"/>
        <v>7.43929848998069</v>
      </c>
      <c r="F273" s="141" t="s">
        <v>1059</v>
      </c>
      <c r="G273" s="141" t="s">
        <v>1137</v>
      </c>
      <c r="H273" s="141" t="s">
        <v>1119</v>
      </c>
      <c r="I273" s="141" t="s">
        <v>1051</v>
      </c>
    </row>
    <row r="274" spans="1:9" ht="14.25">
      <c r="A274" s="143">
        <v>2945</v>
      </c>
      <c r="B274" s="140" t="s">
        <v>1087</v>
      </c>
      <c r="C274" s="141" t="s">
        <v>839</v>
      </c>
      <c r="D274" s="297">
        <v>40</v>
      </c>
      <c r="E274" s="297">
        <f t="shared" si="9"/>
        <v>6.331317863813353</v>
      </c>
      <c r="F274" s="141" t="s">
        <v>772</v>
      </c>
      <c r="G274" s="141" t="s">
        <v>1173</v>
      </c>
      <c r="H274" s="141" t="s">
        <v>1121</v>
      </c>
      <c r="I274" s="141" t="s">
        <v>1051</v>
      </c>
    </row>
    <row r="275" spans="1:9" ht="24">
      <c r="A275" s="143">
        <v>2985</v>
      </c>
      <c r="B275" s="140" t="s">
        <v>1088</v>
      </c>
      <c r="C275" s="142" t="s">
        <v>267</v>
      </c>
      <c r="D275" s="297">
        <v>934.03</v>
      </c>
      <c r="E275" s="297">
        <f t="shared" si="9"/>
        <v>147.84102060843963</v>
      </c>
      <c r="F275" s="141" t="s">
        <v>912</v>
      </c>
      <c r="G275" s="141" t="s">
        <v>1319</v>
      </c>
      <c r="H275" s="141" t="s">
        <v>1119</v>
      </c>
      <c r="I275" s="141" t="s">
        <v>906</v>
      </c>
    </row>
    <row r="276" spans="1:9" ht="14.25">
      <c r="A276" s="143">
        <v>2946</v>
      </c>
      <c r="B276" s="140" t="s">
        <v>1089</v>
      </c>
      <c r="C276" s="141" t="s">
        <v>1090</v>
      </c>
      <c r="D276" s="297">
        <v>29</v>
      </c>
      <c r="E276" s="297">
        <f t="shared" si="9"/>
        <v>4.590205451264681</v>
      </c>
      <c r="F276" s="141" t="s">
        <v>1059</v>
      </c>
      <c r="G276" s="141" t="s">
        <v>1137</v>
      </c>
      <c r="H276" s="141" t="s">
        <v>1119</v>
      </c>
      <c r="I276" s="141" t="s">
        <v>1051</v>
      </c>
    </row>
    <row r="277" spans="1:9" ht="14.25">
      <c r="A277" s="143">
        <v>2973</v>
      </c>
      <c r="B277" s="140" t="s">
        <v>1089</v>
      </c>
      <c r="C277" s="141" t="s">
        <v>649</v>
      </c>
      <c r="D277" s="297">
        <v>23</v>
      </c>
      <c r="E277" s="297">
        <f t="shared" si="9"/>
        <v>3.6405077716926777</v>
      </c>
      <c r="F277" s="141" t="s">
        <v>1059</v>
      </c>
      <c r="G277" s="141" t="s">
        <v>1137</v>
      </c>
      <c r="H277" s="141" t="s">
        <v>1119</v>
      </c>
      <c r="I277" s="141" t="s">
        <v>1051</v>
      </c>
    </row>
    <row r="278" spans="1:9" ht="24">
      <c r="A278" s="143">
        <v>2983</v>
      </c>
      <c r="B278" s="140" t="s">
        <v>1089</v>
      </c>
      <c r="C278" s="141" t="s">
        <v>986</v>
      </c>
      <c r="D278" s="297">
        <v>364.32</v>
      </c>
      <c r="E278" s="297">
        <f t="shared" si="9"/>
        <v>57.66564310361201</v>
      </c>
      <c r="F278" s="141" t="s">
        <v>764</v>
      </c>
      <c r="G278" s="141" t="s">
        <v>1176</v>
      </c>
      <c r="H278" s="141" t="s">
        <v>1121</v>
      </c>
      <c r="I278" s="141" t="s">
        <v>906</v>
      </c>
    </row>
    <row r="279" spans="1:9" ht="24">
      <c r="A279" s="143">
        <v>2984</v>
      </c>
      <c r="B279" s="140" t="s">
        <v>1089</v>
      </c>
      <c r="C279" s="141" t="s">
        <v>853</v>
      </c>
      <c r="D279" s="297">
        <v>180.42</v>
      </c>
      <c r="E279" s="297">
        <f t="shared" si="9"/>
        <v>28.557409224730126</v>
      </c>
      <c r="F279" s="141" t="s">
        <v>1149</v>
      </c>
      <c r="G279" s="141" t="s">
        <v>1176</v>
      </c>
      <c r="H279" s="141" t="s">
        <v>1121</v>
      </c>
      <c r="I279" s="141" t="s">
        <v>906</v>
      </c>
    </row>
    <row r="280" spans="1:9" ht="24">
      <c r="A280" s="143">
        <v>2986</v>
      </c>
      <c r="B280" s="140" t="s">
        <v>1089</v>
      </c>
      <c r="C280" s="141" t="s">
        <v>883</v>
      </c>
      <c r="D280" s="297">
        <v>3.71</v>
      </c>
      <c r="E280" s="297">
        <f t="shared" si="9"/>
        <v>0.5872297318686884</v>
      </c>
      <c r="F280" s="141" t="s">
        <v>1149</v>
      </c>
      <c r="G280" s="141" t="s">
        <v>1176</v>
      </c>
      <c r="H280" s="141" t="s">
        <v>1121</v>
      </c>
      <c r="I280" s="141" t="s">
        <v>906</v>
      </c>
    </row>
    <row r="281" spans="1:9" ht="24">
      <c r="A281" s="143">
        <v>2947</v>
      </c>
      <c r="B281" s="140" t="s">
        <v>650</v>
      </c>
      <c r="C281" s="141" t="s">
        <v>529</v>
      </c>
      <c r="D281" s="297">
        <v>310</v>
      </c>
      <c r="E281" s="297">
        <f t="shared" si="9"/>
        <v>49.06771344455348</v>
      </c>
      <c r="F281" s="141" t="s">
        <v>912</v>
      </c>
      <c r="G281" s="141" t="s">
        <v>1186</v>
      </c>
      <c r="H281" s="141" t="s">
        <v>223</v>
      </c>
      <c r="I281" s="141" t="s">
        <v>1051</v>
      </c>
    </row>
    <row r="282" spans="1:9" ht="24">
      <c r="A282" s="143">
        <v>2948</v>
      </c>
      <c r="B282" s="140" t="s">
        <v>650</v>
      </c>
      <c r="C282" s="141" t="s">
        <v>530</v>
      </c>
      <c r="D282" s="297">
        <v>23</v>
      </c>
      <c r="E282" s="297">
        <f t="shared" si="9"/>
        <v>3.6405077716926777</v>
      </c>
      <c r="F282" s="141" t="s">
        <v>1059</v>
      </c>
      <c r="G282" s="141" t="s">
        <v>1137</v>
      </c>
      <c r="H282" s="141" t="s">
        <v>225</v>
      </c>
      <c r="I282" s="141" t="s">
        <v>1051</v>
      </c>
    </row>
    <row r="283" spans="1:9" ht="14.25">
      <c r="A283" s="143">
        <v>2949</v>
      </c>
      <c r="B283" s="140" t="s">
        <v>650</v>
      </c>
      <c r="C283" s="141" t="s">
        <v>531</v>
      </c>
      <c r="D283" s="297">
        <v>23</v>
      </c>
      <c r="E283" s="297">
        <f t="shared" si="9"/>
        <v>3.6405077716926777</v>
      </c>
      <c r="F283" s="141" t="s">
        <v>1059</v>
      </c>
      <c r="G283" s="141" t="s">
        <v>1137</v>
      </c>
      <c r="H283" s="141" t="s">
        <v>1119</v>
      </c>
      <c r="I283" s="141" t="s">
        <v>1051</v>
      </c>
    </row>
    <row r="284" spans="1:9" ht="14.25">
      <c r="A284" s="143">
        <v>2974</v>
      </c>
      <c r="B284" s="140" t="s">
        <v>532</v>
      </c>
      <c r="C284" s="141" t="s">
        <v>799</v>
      </c>
      <c r="D284" s="297">
        <v>21</v>
      </c>
      <c r="E284" s="297">
        <f t="shared" si="9"/>
        <v>3.3239418785020103</v>
      </c>
      <c r="F284" s="141" t="s">
        <v>1059</v>
      </c>
      <c r="G284" s="141" t="s">
        <v>1137</v>
      </c>
      <c r="H284" s="141" t="s">
        <v>1119</v>
      </c>
      <c r="I284" s="141" t="s">
        <v>1051</v>
      </c>
    </row>
    <row r="285" spans="1:9" ht="14.25">
      <c r="A285" s="143">
        <v>2950</v>
      </c>
      <c r="B285" s="140" t="s">
        <v>800</v>
      </c>
      <c r="C285" s="141" t="s">
        <v>839</v>
      </c>
      <c r="D285" s="297">
        <v>80</v>
      </c>
      <c r="E285" s="297">
        <f t="shared" si="9"/>
        <v>12.662635727626705</v>
      </c>
      <c r="F285" s="141" t="s">
        <v>772</v>
      </c>
      <c r="G285" s="141" t="s">
        <v>1173</v>
      </c>
      <c r="H285" s="141" t="s">
        <v>1121</v>
      </c>
      <c r="I285" s="141" t="s">
        <v>1051</v>
      </c>
    </row>
    <row r="286" spans="1:9" ht="24">
      <c r="A286" s="143">
        <v>2951</v>
      </c>
      <c r="B286" s="140" t="s">
        <v>801</v>
      </c>
      <c r="C286" s="141" t="s">
        <v>802</v>
      </c>
      <c r="D286" s="297">
        <v>235</v>
      </c>
      <c r="E286" s="297">
        <f t="shared" si="9"/>
        <v>37.196492449903445</v>
      </c>
      <c r="F286" s="141" t="s">
        <v>803</v>
      </c>
      <c r="G286" s="141" t="s">
        <v>961</v>
      </c>
      <c r="H286" s="141" t="s">
        <v>1119</v>
      </c>
      <c r="I286" s="141" t="s">
        <v>1051</v>
      </c>
    </row>
    <row r="287" spans="1:9" ht="14.25">
      <c r="A287" s="143">
        <v>2952</v>
      </c>
      <c r="B287" s="140" t="s">
        <v>804</v>
      </c>
      <c r="C287" s="141" t="s">
        <v>839</v>
      </c>
      <c r="D287" s="297">
        <v>50</v>
      </c>
      <c r="E287" s="297">
        <f t="shared" si="9"/>
        <v>7.914147329766691</v>
      </c>
      <c r="F287" s="141" t="s">
        <v>772</v>
      </c>
      <c r="G287" s="141" t="s">
        <v>1173</v>
      </c>
      <c r="H287" s="141" t="s">
        <v>1121</v>
      </c>
      <c r="I287" s="141" t="s">
        <v>1051</v>
      </c>
    </row>
    <row r="288" spans="1:9" ht="24">
      <c r="A288" s="143">
        <v>2953</v>
      </c>
      <c r="B288" s="140" t="s">
        <v>804</v>
      </c>
      <c r="C288" s="141" t="s">
        <v>663</v>
      </c>
      <c r="D288" s="297">
        <v>37</v>
      </c>
      <c r="E288" s="297">
        <f t="shared" si="9"/>
        <v>5.856469024027351</v>
      </c>
      <c r="F288" s="141" t="s">
        <v>808</v>
      </c>
      <c r="G288" s="141" t="s">
        <v>961</v>
      </c>
      <c r="H288" s="141" t="s">
        <v>1119</v>
      </c>
      <c r="I288" s="141" t="s">
        <v>1051</v>
      </c>
    </row>
    <row r="289" spans="1:9" ht="24">
      <c r="A289" s="143">
        <v>2954</v>
      </c>
      <c r="B289" s="140" t="s">
        <v>804</v>
      </c>
      <c r="C289" s="141" t="s">
        <v>809</v>
      </c>
      <c r="D289" s="297">
        <v>2450</v>
      </c>
      <c r="E289" s="297">
        <f t="shared" si="9"/>
        <v>387.79321915856787</v>
      </c>
      <c r="F289" s="141" t="s">
        <v>666</v>
      </c>
      <c r="G289" s="141" t="s">
        <v>1321</v>
      </c>
      <c r="H289" s="141" t="s">
        <v>1119</v>
      </c>
      <c r="I289" s="141" t="s">
        <v>1051</v>
      </c>
    </row>
    <row r="290" spans="1:9" ht="14.25">
      <c r="A290" s="143">
        <v>2955</v>
      </c>
      <c r="B290" s="140" t="s">
        <v>804</v>
      </c>
      <c r="C290" s="141" t="s">
        <v>667</v>
      </c>
      <c r="D290" s="297">
        <v>294.25</v>
      </c>
      <c r="E290" s="297">
        <f t="shared" si="9"/>
        <v>46.574757035676974</v>
      </c>
      <c r="F290" s="141" t="s">
        <v>668</v>
      </c>
      <c r="G290" s="141" t="s">
        <v>1321</v>
      </c>
      <c r="H290" s="141" t="s">
        <v>1121</v>
      </c>
      <c r="I290" s="141" t="s">
        <v>1051</v>
      </c>
    </row>
    <row r="291" spans="1:9" ht="36">
      <c r="A291" s="143">
        <v>2956</v>
      </c>
      <c r="B291" s="140" t="s">
        <v>804</v>
      </c>
      <c r="C291" s="141" t="s">
        <v>669</v>
      </c>
      <c r="D291" s="297">
        <v>75.1</v>
      </c>
      <c r="E291" s="297">
        <f t="shared" si="9"/>
        <v>11.88704928930957</v>
      </c>
      <c r="F291" s="141" t="s">
        <v>550</v>
      </c>
      <c r="G291" s="141" t="s">
        <v>1173</v>
      </c>
      <c r="H291" s="141" t="s">
        <v>1121</v>
      </c>
      <c r="I291" s="141" t="s">
        <v>1051</v>
      </c>
    </row>
    <row r="292" spans="1:9" ht="14.25">
      <c r="A292" s="143">
        <v>2957</v>
      </c>
      <c r="B292" s="140" t="s">
        <v>804</v>
      </c>
      <c r="C292" s="141" t="s">
        <v>551</v>
      </c>
      <c r="D292" s="297">
        <v>700</v>
      </c>
      <c r="E292" s="297">
        <f t="shared" si="9"/>
        <v>110.79806261673367</v>
      </c>
      <c r="F292" s="141" t="s">
        <v>552</v>
      </c>
      <c r="G292" s="141" t="s">
        <v>1173</v>
      </c>
      <c r="H292" s="141" t="s">
        <v>1121</v>
      </c>
      <c r="I292" s="141" t="s">
        <v>1051</v>
      </c>
    </row>
    <row r="293" spans="1:9" ht="24">
      <c r="A293" s="143">
        <v>2979</v>
      </c>
      <c r="B293" s="140" t="s">
        <v>804</v>
      </c>
      <c r="C293" s="141" t="s">
        <v>553</v>
      </c>
      <c r="D293" s="297">
        <v>23</v>
      </c>
      <c r="E293" s="297">
        <f t="shared" si="9"/>
        <v>3.6405077716926777</v>
      </c>
      <c r="F293" s="141" t="s">
        <v>1059</v>
      </c>
      <c r="G293" s="141" t="s">
        <v>1137</v>
      </c>
      <c r="H293" s="141" t="s">
        <v>1119</v>
      </c>
      <c r="I293" s="141" t="s">
        <v>1051</v>
      </c>
    </row>
    <row r="294" spans="1:9" ht="24">
      <c r="A294" s="143">
        <v>2958</v>
      </c>
      <c r="B294" s="140" t="s">
        <v>554</v>
      </c>
      <c r="C294" s="141" t="s">
        <v>555</v>
      </c>
      <c r="D294" s="297">
        <v>388</v>
      </c>
      <c r="E294" s="297">
        <f t="shared" si="9"/>
        <v>61.41378327898952</v>
      </c>
      <c r="F294" s="141" t="s">
        <v>556</v>
      </c>
      <c r="G294" s="141" t="s">
        <v>961</v>
      </c>
      <c r="H294" s="141" t="s">
        <v>1119</v>
      </c>
      <c r="I294" s="141" t="s">
        <v>1051</v>
      </c>
    </row>
    <row r="295" spans="1:9" ht="24">
      <c r="A295" s="143">
        <v>2959</v>
      </c>
      <c r="B295" s="140" t="s">
        <v>554</v>
      </c>
      <c r="C295" s="141" t="s">
        <v>557</v>
      </c>
      <c r="D295" s="297">
        <v>6</v>
      </c>
      <c r="E295" s="297">
        <f t="shared" si="9"/>
        <v>0.9496976795720029</v>
      </c>
      <c r="F295" s="141" t="s">
        <v>659</v>
      </c>
      <c r="G295" s="141" t="s">
        <v>1139</v>
      </c>
      <c r="H295" s="141" t="s">
        <v>1119</v>
      </c>
      <c r="I295" s="141" t="s">
        <v>1051</v>
      </c>
    </row>
    <row r="296" spans="1:9" ht="14.25">
      <c r="A296" s="143">
        <v>2960</v>
      </c>
      <c r="B296" s="140" t="s">
        <v>558</v>
      </c>
      <c r="C296" s="141" t="s">
        <v>839</v>
      </c>
      <c r="D296" s="297">
        <v>70</v>
      </c>
      <c r="E296" s="297">
        <f t="shared" si="9"/>
        <v>11.079806261673367</v>
      </c>
      <c r="F296" s="141" t="s">
        <v>772</v>
      </c>
      <c r="G296" s="141" t="s">
        <v>1173</v>
      </c>
      <c r="H296" s="141" t="s">
        <v>1121</v>
      </c>
      <c r="I296" s="141" t="s">
        <v>1051</v>
      </c>
    </row>
    <row r="297" spans="1:9" ht="24">
      <c r="A297" s="143">
        <v>2978</v>
      </c>
      <c r="B297" s="140" t="s">
        <v>559</v>
      </c>
      <c r="C297" s="141" t="s">
        <v>435</v>
      </c>
      <c r="D297" s="297">
        <v>28</v>
      </c>
      <c r="E297" s="297">
        <f t="shared" si="9"/>
        <v>4.4319225046693465</v>
      </c>
      <c r="F297" s="141" t="s">
        <v>1059</v>
      </c>
      <c r="G297" s="141" t="s">
        <v>1137</v>
      </c>
      <c r="H297" s="141" t="s">
        <v>1119</v>
      </c>
      <c r="I297" s="141" t="s">
        <v>1051</v>
      </c>
    </row>
    <row r="298" spans="1:9" ht="14.25">
      <c r="A298" s="143">
        <v>2961</v>
      </c>
      <c r="B298" s="140" t="s">
        <v>436</v>
      </c>
      <c r="C298" s="141" t="s">
        <v>839</v>
      </c>
      <c r="D298" s="297">
        <v>60</v>
      </c>
      <c r="E298" s="297">
        <f t="shared" si="9"/>
        <v>9.496976795720029</v>
      </c>
      <c r="F298" s="141" t="s">
        <v>772</v>
      </c>
      <c r="G298" s="141" t="s">
        <v>1173</v>
      </c>
      <c r="H298" s="141" t="s">
        <v>1121</v>
      </c>
      <c r="I298" s="141" t="s">
        <v>1051</v>
      </c>
    </row>
    <row r="299" spans="1:9" ht="14.25">
      <c r="A299" s="143">
        <v>2962</v>
      </c>
      <c r="B299" s="140" t="s">
        <v>436</v>
      </c>
      <c r="C299" s="141" t="s">
        <v>437</v>
      </c>
      <c r="D299" s="297">
        <v>6000</v>
      </c>
      <c r="E299" s="297">
        <f t="shared" si="9"/>
        <v>949.6976795720029</v>
      </c>
      <c r="F299" s="141" t="s">
        <v>905</v>
      </c>
      <c r="G299" s="141" t="s">
        <v>1316</v>
      </c>
      <c r="H299" s="141" t="s">
        <v>1119</v>
      </c>
      <c r="I299" s="141" t="s">
        <v>1051</v>
      </c>
    </row>
    <row r="300" spans="1:9" ht="14.25">
      <c r="A300" s="143">
        <v>2963</v>
      </c>
      <c r="B300" s="140" t="s">
        <v>436</v>
      </c>
      <c r="C300" s="141" t="s">
        <v>438</v>
      </c>
      <c r="D300" s="297">
        <v>2200</v>
      </c>
      <c r="E300" s="297">
        <f t="shared" si="9"/>
        <v>348.2224825097344</v>
      </c>
      <c r="F300" s="141" t="s">
        <v>734</v>
      </c>
      <c r="G300" s="141" t="s">
        <v>1316</v>
      </c>
      <c r="H300" s="141" t="s">
        <v>225</v>
      </c>
      <c r="I300" s="141" t="s">
        <v>1051</v>
      </c>
    </row>
    <row r="301" spans="1:9" ht="14.25">
      <c r="A301" s="143">
        <v>2964</v>
      </c>
      <c r="B301" s="140" t="s">
        <v>436</v>
      </c>
      <c r="C301" s="141" t="s">
        <v>439</v>
      </c>
      <c r="D301" s="297">
        <v>100</v>
      </c>
      <c r="E301" s="297">
        <f t="shared" si="9"/>
        <v>15.828294659533382</v>
      </c>
      <c r="F301" s="141" t="s">
        <v>440</v>
      </c>
      <c r="G301" s="141" t="s">
        <v>1173</v>
      </c>
      <c r="H301" s="141" t="s">
        <v>1121</v>
      </c>
      <c r="I301" s="141" t="s">
        <v>1051</v>
      </c>
    </row>
    <row r="302" spans="1:9" ht="14.25">
      <c r="A302" s="143">
        <v>2977</v>
      </c>
      <c r="B302" s="140" t="s">
        <v>436</v>
      </c>
      <c r="C302" s="141" t="s">
        <v>564</v>
      </c>
      <c r="D302" s="297">
        <v>26</v>
      </c>
      <c r="E302" s="297">
        <f t="shared" si="9"/>
        <v>4.1153566114786795</v>
      </c>
      <c r="F302" s="141" t="s">
        <v>1059</v>
      </c>
      <c r="G302" s="141" t="s">
        <v>1137</v>
      </c>
      <c r="H302" s="141" t="s">
        <v>1119</v>
      </c>
      <c r="I302" s="141" t="s">
        <v>1051</v>
      </c>
    </row>
    <row r="303" spans="1:9" ht="36">
      <c r="A303" s="143">
        <v>2980</v>
      </c>
      <c r="B303" s="140" t="s">
        <v>436</v>
      </c>
      <c r="C303" s="141" t="s">
        <v>565</v>
      </c>
      <c r="D303" s="297">
        <v>10000</v>
      </c>
      <c r="E303" s="297">
        <f t="shared" si="9"/>
        <v>1582.829465953338</v>
      </c>
      <c r="F303" s="141" t="s">
        <v>1330</v>
      </c>
      <c r="G303" s="141" t="s">
        <v>1314</v>
      </c>
      <c r="H303" s="141" t="s">
        <v>1119</v>
      </c>
      <c r="I303" s="141" t="s">
        <v>906</v>
      </c>
    </row>
    <row r="304" spans="1:9" ht="36">
      <c r="A304" s="143">
        <v>2981</v>
      </c>
      <c r="B304" s="140" t="s">
        <v>436</v>
      </c>
      <c r="C304" s="141" t="s">
        <v>690</v>
      </c>
      <c r="D304" s="297">
        <v>7500</v>
      </c>
      <c r="E304" s="297">
        <f t="shared" si="9"/>
        <v>1187.1220994650037</v>
      </c>
      <c r="F304" s="141" t="s">
        <v>907</v>
      </c>
      <c r="G304" s="141" t="s">
        <v>1314</v>
      </c>
      <c r="H304" s="141" t="s">
        <v>1119</v>
      </c>
      <c r="I304" s="141" t="s">
        <v>906</v>
      </c>
    </row>
    <row r="305" spans="1:9" ht="24">
      <c r="A305" s="143">
        <v>2982</v>
      </c>
      <c r="B305" s="140" t="s">
        <v>436</v>
      </c>
      <c r="C305" s="142" t="s">
        <v>1328</v>
      </c>
      <c r="D305" s="297">
        <v>3000</v>
      </c>
      <c r="E305" s="297">
        <f t="shared" si="9"/>
        <v>474.84883978600146</v>
      </c>
      <c r="F305" s="141" t="s">
        <v>1201</v>
      </c>
      <c r="G305" s="141" t="s">
        <v>1316</v>
      </c>
      <c r="H305" s="141" t="s">
        <v>1121</v>
      </c>
      <c r="I305" s="141" t="s">
        <v>906</v>
      </c>
    </row>
    <row r="306" spans="1:9" ht="14.25">
      <c r="A306" s="143">
        <v>2965</v>
      </c>
      <c r="B306" s="140" t="s">
        <v>691</v>
      </c>
      <c r="C306" s="141" t="s">
        <v>692</v>
      </c>
      <c r="D306" s="297">
        <v>65</v>
      </c>
      <c r="E306" s="297">
        <f t="shared" si="9"/>
        <v>10.288391528696698</v>
      </c>
      <c r="F306" s="141" t="s">
        <v>693</v>
      </c>
      <c r="G306" s="141" t="s">
        <v>1173</v>
      </c>
      <c r="H306" s="141" t="s">
        <v>1121</v>
      </c>
      <c r="I306" s="141" t="s">
        <v>1051</v>
      </c>
    </row>
    <row r="307" spans="1:9" ht="14.25">
      <c r="A307" s="143">
        <v>2966</v>
      </c>
      <c r="B307" s="140" t="s">
        <v>702</v>
      </c>
      <c r="C307" s="141" t="s">
        <v>439</v>
      </c>
      <c r="D307" s="297">
        <v>100</v>
      </c>
      <c r="E307" s="297">
        <f t="shared" si="9"/>
        <v>15.828294659533382</v>
      </c>
      <c r="F307" s="141" t="s">
        <v>440</v>
      </c>
      <c r="G307" s="141" t="s">
        <v>1173</v>
      </c>
      <c r="H307" s="141" t="s">
        <v>1121</v>
      </c>
      <c r="I307" s="141" t="s">
        <v>1051</v>
      </c>
    </row>
    <row r="308" spans="1:9" ht="24">
      <c r="A308" s="143">
        <v>2967</v>
      </c>
      <c r="B308" s="140" t="s">
        <v>703</v>
      </c>
      <c r="C308" s="141" t="s">
        <v>704</v>
      </c>
      <c r="D308" s="297">
        <v>14.8</v>
      </c>
      <c r="E308" s="297">
        <f t="shared" si="9"/>
        <v>2.342587609610941</v>
      </c>
      <c r="F308" s="141" t="s">
        <v>705</v>
      </c>
      <c r="G308" s="141" t="s">
        <v>1173</v>
      </c>
      <c r="H308" s="141" t="s">
        <v>1121</v>
      </c>
      <c r="I308" s="141" t="s">
        <v>1051</v>
      </c>
    </row>
    <row r="309" spans="1:9" ht="24">
      <c r="A309" s="143">
        <v>2987</v>
      </c>
      <c r="B309" s="140" t="s">
        <v>703</v>
      </c>
      <c r="C309" s="141" t="s">
        <v>706</v>
      </c>
      <c r="D309" s="297">
        <v>678.72</v>
      </c>
      <c r="E309" s="297">
        <f t="shared" si="9"/>
        <v>107.42980151318497</v>
      </c>
      <c r="F309" s="141" t="s">
        <v>976</v>
      </c>
      <c r="G309" s="141" t="s">
        <v>1318</v>
      </c>
      <c r="H309" s="141" t="s">
        <v>1121</v>
      </c>
      <c r="I309" s="141" t="s">
        <v>906</v>
      </c>
    </row>
    <row r="310" spans="1:9" ht="24">
      <c r="A310" s="143">
        <v>2988</v>
      </c>
      <c r="B310" s="140" t="s">
        <v>703</v>
      </c>
      <c r="C310" s="141" t="s">
        <v>707</v>
      </c>
      <c r="D310" s="297">
        <v>19</v>
      </c>
      <c r="E310" s="297">
        <f t="shared" si="9"/>
        <v>3.0073759853113424</v>
      </c>
      <c r="F310" s="141" t="s">
        <v>1059</v>
      </c>
      <c r="G310" s="141" t="s">
        <v>1137</v>
      </c>
      <c r="H310" s="141" t="s">
        <v>1119</v>
      </c>
      <c r="I310" s="141" t="s">
        <v>1051</v>
      </c>
    </row>
    <row r="311" spans="1:9" ht="15">
      <c r="A311" s="143">
        <v>3463</v>
      </c>
      <c r="B311" s="140" t="s">
        <v>703</v>
      </c>
      <c r="C311" s="141" t="s">
        <v>708</v>
      </c>
      <c r="D311" s="298"/>
      <c r="E311" s="297">
        <v>2646.95</v>
      </c>
      <c r="F311" s="141" t="s">
        <v>855</v>
      </c>
      <c r="G311" s="141" t="s">
        <v>1318</v>
      </c>
      <c r="H311" s="141" t="s">
        <v>1121</v>
      </c>
      <c r="I311" s="141" t="s">
        <v>1051</v>
      </c>
    </row>
    <row r="312" spans="1:9" ht="15">
      <c r="A312" s="143">
        <v>3472</v>
      </c>
      <c r="B312" s="140" t="s">
        <v>856</v>
      </c>
      <c r="C312" s="141" t="s">
        <v>1242</v>
      </c>
      <c r="D312" s="298"/>
      <c r="E312" s="297">
        <v>200</v>
      </c>
      <c r="F312" s="141" t="s">
        <v>1105</v>
      </c>
      <c r="G312" s="141" t="s">
        <v>1323</v>
      </c>
      <c r="H312" s="141" t="s">
        <v>1121</v>
      </c>
      <c r="I312" s="141" t="s">
        <v>1051</v>
      </c>
    </row>
    <row r="313" spans="1:9" ht="24">
      <c r="A313" s="143">
        <v>3019</v>
      </c>
      <c r="B313" s="140" t="s">
        <v>857</v>
      </c>
      <c r="C313" s="141" t="s">
        <v>858</v>
      </c>
      <c r="D313" s="297">
        <v>21</v>
      </c>
      <c r="E313" s="297">
        <f>D313/6.3235</f>
        <v>3.3209456788171106</v>
      </c>
      <c r="F313" s="141" t="s">
        <v>1059</v>
      </c>
      <c r="G313" s="141" t="s">
        <v>1137</v>
      </c>
      <c r="H313" s="141" t="s">
        <v>225</v>
      </c>
      <c r="I313" s="141" t="s">
        <v>1051</v>
      </c>
    </row>
    <row r="314" spans="1:9" ht="24">
      <c r="A314" s="143">
        <v>3020</v>
      </c>
      <c r="B314" s="140" t="s">
        <v>857</v>
      </c>
      <c r="C314" s="141" t="s">
        <v>1005</v>
      </c>
      <c r="D314" s="297">
        <v>17</v>
      </c>
      <c r="E314" s="297">
        <f aca="true" t="shared" si="10" ref="E314:E371">D314/6.3235</f>
        <v>2.688384597137661</v>
      </c>
      <c r="F314" s="141" t="s">
        <v>1059</v>
      </c>
      <c r="G314" s="141" t="s">
        <v>1137</v>
      </c>
      <c r="H314" s="141" t="s">
        <v>225</v>
      </c>
      <c r="I314" s="141" t="s">
        <v>1051</v>
      </c>
    </row>
    <row r="315" spans="1:9" ht="14.25">
      <c r="A315" s="143">
        <v>2997</v>
      </c>
      <c r="B315" s="140" t="s">
        <v>1006</v>
      </c>
      <c r="C315" s="141" t="s">
        <v>1007</v>
      </c>
      <c r="D315" s="297">
        <v>280</v>
      </c>
      <c r="E315" s="297">
        <f t="shared" si="10"/>
        <v>44.279275717561475</v>
      </c>
      <c r="F315" s="141" t="s">
        <v>1008</v>
      </c>
      <c r="G315" s="141" t="s">
        <v>1186</v>
      </c>
      <c r="H315" s="141" t="s">
        <v>223</v>
      </c>
      <c r="I315" s="141" t="s">
        <v>1051</v>
      </c>
    </row>
    <row r="316" spans="1:9" ht="14.25">
      <c r="A316" s="143">
        <v>3021</v>
      </c>
      <c r="B316" s="140" t="s">
        <v>1006</v>
      </c>
      <c r="C316" s="141" t="s">
        <v>1009</v>
      </c>
      <c r="D316" s="297">
        <v>25</v>
      </c>
      <c r="E316" s="297">
        <f t="shared" si="10"/>
        <v>3.9535067604965604</v>
      </c>
      <c r="F316" s="141" t="s">
        <v>1059</v>
      </c>
      <c r="G316" s="141" t="s">
        <v>1137</v>
      </c>
      <c r="H316" s="141" t="s">
        <v>1119</v>
      </c>
      <c r="I316" s="141" t="s">
        <v>1051</v>
      </c>
    </row>
    <row r="317" spans="1:9" ht="36">
      <c r="A317" s="143">
        <v>2998</v>
      </c>
      <c r="B317" s="140" t="s">
        <v>1010</v>
      </c>
      <c r="C317" s="141" t="s">
        <v>1011</v>
      </c>
      <c r="D317" s="297">
        <v>40.6</v>
      </c>
      <c r="E317" s="297">
        <f t="shared" si="10"/>
        <v>6.420494979046414</v>
      </c>
      <c r="F317" s="141" t="s">
        <v>862</v>
      </c>
      <c r="G317" s="141" t="s">
        <v>1173</v>
      </c>
      <c r="H317" s="141" t="s">
        <v>1121</v>
      </c>
      <c r="I317" s="141" t="s">
        <v>1051</v>
      </c>
    </row>
    <row r="318" spans="1:9" ht="14.25">
      <c r="A318" s="143">
        <v>3022</v>
      </c>
      <c r="B318" s="140" t="s">
        <v>717</v>
      </c>
      <c r="C318" s="141" t="s">
        <v>466</v>
      </c>
      <c r="D318" s="297">
        <v>32</v>
      </c>
      <c r="E318" s="297">
        <f t="shared" si="10"/>
        <v>5.0604886534355975</v>
      </c>
      <c r="F318" s="141" t="s">
        <v>1059</v>
      </c>
      <c r="G318" s="141" t="s">
        <v>1137</v>
      </c>
      <c r="H318" s="141" t="s">
        <v>1119</v>
      </c>
      <c r="I318" s="141" t="s">
        <v>1051</v>
      </c>
    </row>
    <row r="319" spans="1:9" ht="24">
      <c r="A319" s="143">
        <v>3023</v>
      </c>
      <c r="B319" s="140" t="s">
        <v>717</v>
      </c>
      <c r="C319" s="141" t="s">
        <v>467</v>
      </c>
      <c r="D319" s="297">
        <v>19.2</v>
      </c>
      <c r="E319" s="297">
        <f t="shared" si="10"/>
        <v>3.036293192061358</v>
      </c>
      <c r="F319" s="141" t="s">
        <v>1059</v>
      </c>
      <c r="G319" s="141" t="s">
        <v>1137</v>
      </c>
      <c r="H319" s="141" t="s">
        <v>1119</v>
      </c>
      <c r="I319" s="141" t="s">
        <v>1051</v>
      </c>
    </row>
    <row r="320" spans="1:9" ht="24">
      <c r="A320" s="143">
        <v>2999</v>
      </c>
      <c r="B320" s="140" t="s">
        <v>468</v>
      </c>
      <c r="C320" s="141" t="s">
        <v>469</v>
      </c>
      <c r="D320" s="297">
        <v>48.6</v>
      </c>
      <c r="E320" s="297">
        <f t="shared" si="10"/>
        <v>7.685617142405314</v>
      </c>
      <c r="F320" s="141" t="s">
        <v>470</v>
      </c>
      <c r="G320" s="141" t="s">
        <v>1173</v>
      </c>
      <c r="H320" s="141" t="s">
        <v>1121</v>
      </c>
      <c r="I320" s="141" t="s">
        <v>1051</v>
      </c>
    </row>
    <row r="321" spans="1:9" ht="24">
      <c r="A321" s="143">
        <v>3000</v>
      </c>
      <c r="B321" s="140" t="s">
        <v>468</v>
      </c>
      <c r="C321" s="141" t="s">
        <v>471</v>
      </c>
      <c r="D321" s="297">
        <v>32</v>
      </c>
      <c r="E321" s="297">
        <f t="shared" si="10"/>
        <v>5.0604886534355975</v>
      </c>
      <c r="F321" s="141" t="s">
        <v>888</v>
      </c>
      <c r="G321" s="141" t="s">
        <v>1173</v>
      </c>
      <c r="H321" s="141" t="s">
        <v>1121</v>
      </c>
      <c r="I321" s="141" t="s">
        <v>1051</v>
      </c>
    </row>
    <row r="322" spans="1:9" ht="24">
      <c r="A322" s="143">
        <v>3001</v>
      </c>
      <c r="B322" s="140" t="s">
        <v>468</v>
      </c>
      <c r="C322" s="141" t="s">
        <v>599</v>
      </c>
      <c r="D322" s="297">
        <v>28</v>
      </c>
      <c r="E322" s="297">
        <f t="shared" si="10"/>
        <v>4.427927571756148</v>
      </c>
      <c r="F322" s="141" t="s">
        <v>888</v>
      </c>
      <c r="G322" s="141" t="s">
        <v>1173</v>
      </c>
      <c r="H322" s="141" t="s">
        <v>1121</v>
      </c>
      <c r="I322" s="141" t="s">
        <v>1051</v>
      </c>
    </row>
    <row r="323" spans="1:9" ht="24">
      <c r="A323" s="143">
        <v>3002</v>
      </c>
      <c r="B323" s="140" t="s">
        <v>468</v>
      </c>
      <c r="C323" s="141" t="s">
        <v>600</v>
      </c>
      <c r="D323" s="297">
        <v>24</v>
      </c>
      <c r="E323" s="297">
        <f t="shared" si="10"/>
        <v>3.795366490076698</v>
      </c>
      <c r="F323" s="141" t="s">
        <v>888</v>
      </c>
      <c r="G323" s="141" t="s">
        <v>1173</v>
      </c>
      <c r="H323" s="141" t="s">
        <v>1121</v>
      </c>
      <c r="I323" s="141" t="s">
        <v>1051</v>
      </c>
    </row>
    <row r="324" spans="1:9" ht="14.25">
      <c r="A324" s="143">
        <v>3003</v>
      </c>
      <c r="B324" s="140" t="s">
        <v>468</v>
      </c>
      <c r="C324" s="141" t="s">
        <v>728</v>
      </c>
      <c r="D324" s="297">
        <v>178.6</v>
      </c>
      <c r="E324" s="297">
        <f t="shared" si="10"/>
        <v>28.243852296987427</v>
      </c>
      <c r="F324" s="141" t="s">
        <v>1149</v>
      </c>
      <c r="G324" s="141" t="s">
        <v>1176</v>
      </c>
      <c r="H324" s="141" t="s">
        <v>1121</v>
      </c>
      <c r="I324" s="141" t="s">
        <v>1051</v>
      </c>
    </row>
    <row r="325" spans="1:9" ht="24">
      <c r="A325" s="143">
        <v>3004</v>
      </c>
      <c r="B325" s="140" t="s">
        <v>729</v>
      </c>
      <c r="C325" s="141" t="s">
        <v>730</v>
      </c>
      <c r="D325" s="297">
        <v>5050</v>
      </c>
      <c r="E325" s="297">
        <f t="shared" si="10"/>
        <v>798.6083656203052</v>
      </c>
      <c r="F325" s="141" t="s">
        <v>731</v>
      </c>
      <c r="G325" s="141" t="s">
        <v>1321</v>
      </c>
      <c r="H325" s="141" t="s">
        <v>1119</v>
      </c>
      <c r="I325" s="141" t="s">
        <v>1051</v>
      </c>
    </row>
    <row r="326" spans="1:9" ht="24">
      <c r="A326" s="143">
        <v>3005</v>
      </c>
      <c r="B326" s="140" t="s">
        <v>729</v>
      </c>
      <c r="C326" s="141" t="s">
        <v>732</v>
      </c>
      <c r="D326" s="297">
        <v>35.5</v>
      </c>
      <c r="E326" s="297">
        <f t="shared" si="10"/>
        <v>5.613979599905115</v>
      </c>
      <c r="F326" s="141" t="s">
        <v>733</v>
      </c>
      <c r="G326" s="141" t="s">
        <v>1173</v>
      </c>
      <c r="H326" s="141" t="s">
        <v>1121</v>
      </c>
      <c r="I326" s="141" t="s">
        <v>1051</v>
      </c>
    </row>
    <row r="327" spans="1:9" ht="14.25">
      <c r="A327" s="143">
        <v>3006</v>
      </c>
      <c r="B327" s="140" t="s">
        <v>729</v>
      </c>
      <c r="C327" s="141" t="s">
        <v>605</v>
      </c>
      <c r="D327" s="297">
        <v>88.4</v>
      </c>
      <c r="E327" s="297">
        <f t="shared" si="10"/>
        <v>13.979599905115839</v>
      </c>
      <c r="F327" s="141" t="s">
        <v>736</v>
      </c>
      <c r="G327" s="141" t="s">
        <v>1173</v>
      </c>
      <c r="H327" s="141" t="s">
        <v>1120</v>
      </c>
      <c r="I327" s="141" t="s">
        <v>1051</v>
      </c>
    </row>
    <row r="328" spans="1:9" ht="24">
      <c r="A328" s="143">
        <v>2989</v>
      </c>
      <c r="B328" s="140" t="s">
        <v>612</v>
      </c>
      <c r="C328" s="142" t="s">
        <v>155</v>
      </c>
      <c r="D328" s="297">
        <v>934.03</v>
      </c>
      <c r="E328" s="297">
        <f t="shared" si="10"/>
        <v>147.70775678026408</v>
      </c>
      <c r="F328" s="141" t="s">
        <v>912</v>
      </c>
      <c r="G328" s="141" t="s">
        <v>1319</v>
      </c>
      <c r="H328" s="141" t="s">
        <v>1119</v>
      </c>
      <c r="I328" s="141" t="s">
        <v>906</v>
      </c>
    </row>
    <row r="329" spans="1:9" ht="14.25">
      <c r="A329" s="143">
        <v>3007</v>
      </c>
      <c r="B329" s="140" t="s">
        <v>612</v>
      </c>
      <c r="C329" s="141" t="s">
        <v>839</v>
      </c>
      <c r="D329" s="297">
        <v>60</v>
      </c>
      <c r="E329" s="297">
        <f t="shared" si="10"/>
        <v>9.488416225191745</v>
      </c>
      <c r="F329" s="141" t="s">
        <v>772</v>
      </c>
      <c r="G329" s="141" t="s">
        <v>1173</v>
      </c>
      <c r="H329" s="141" t="s">
        <v>1121</v>
      </c>
      <c r="I329" s="141" t="s">
        <v>1051</v>
      </c>
    </row>
    <row r="330" spans="1:9" ht="24">
      <c r="A330" s="143">
        <v>2991</v>
      </c>
      <c r="B330" s="140" t="s">
        <v>613</v>
      </c>
      <c r="C330" s="141" t="s">
        <v>986</v>
      </c>
      <c r="D330" s="297">
        <v>464.9</v>
      </c>
      <c r="E330" s="297">
        <f>D330/6.3235</f>
        <v>73.51941171819404</v>
      </c>
      <c r="F330" s="141" t="s">
        <v>764</v>
      </c>
      <c r="G330" s="141" t="s">
        <v>1176</v>
      </c>
      <c r="H330" s="141" t="s">
        <v>1121</v>
      </c>
      <c r="I330" s="141" t="s">
        <v>906</v>
      </c>
    </row>
    <row r="331" spans="1:9" ht="24">
      <c r="A331" s="143">
        <v>3008</v>
      </c>
      <c r="B331" s="140" t="s">
        <v>613</v>
      </c>
      <c r="C331" s="141" t="s">
        <v>614</v>
      </c>
      <c r="D331" s="297">
        <v>40</v>
      </c>
      <c r="E331" s="297">
        <f t="shared" si="10"/>
        <v>6.325610816794496</v>
      </c>
      <c r="F331" s="141" t="s">
        <v>1058</v>
      </c>
      <c r="G331" s="141" t="s">
        <v>1173</v>
      </c>
      <c r="H331" s="141" t="s">
        <v>1121</v>
      </c>
      <c r="I331" s="141" t="s">
        <v>1051</v>
      </c>
    </row>
    <row r="332" spans="1:9" ht="24">
      <c r="A332" s="143">
        <v>3009</v>
      </c>
      <c r="B332" s="140" t="s">
        <v>487</v>
      </c>
      <c r="C332" s="141" t="s">
        <v>488</v>
      </c>
      <c r="D332" s="297">
        <v>18</v>
      </c>
      <c r="E332" s="297">
        <f t="shared" si="10"/>
        <v>2.8465248675575237</v>
      </c>
      <c r="F332" s="141" t="s">
        <v>1058</v>
      </c>
      <c r="G332" s="141" t="s">
        <v>1173</v>
      </c>
      <c r="H332" s="141" t="s">
        <v>1121</v>
      </c>
      <c r="I332" s="141" t="s">
        <v>1051</v>
      </c>
    </row>
    <row r="333" spans="1:9" ht="14.25">
      <c r="A333" s="143">
        <v>3010</v>
      </c>
      <c r="B333" s="140" t="s">
        <v>487</v>
      </c>
      <c r="C333" s="141" t="s">
        <v>489</v>
      </c>
      <c r="D333" s="297">
        <v>20</v>
      </c>
      <c r="E333" s="297">
        <f t="shared" si="10"/>
        <v>3.162805408397248</v>
      </c>
      <c r="F333" s="141" t="s">
        <v>490</v>
      </c>
      <c r="G333" s="141" t="s">
        <v>1173</v>
      </c>
      <c r="H333" s="141" t="s">
        <v>1121</v>
      </c>
      <c r="I333" s="141" t="s">
        <v>1051</v>
      </c>
    </row>
    <row r="334" spans="1:9" ht="14.25">
      <c r="A334" s="143">
        <v>3024</v>
      </c>
      <c r="B334" s="140" t="s">
        <v>487</v>
      </c>
      <c r="C334" s="141" t="s">
        <v>491</v>
      </c>
      <c r="D334" s="297">
        <v>25</v>
      </c>
      <c r="E334" s="297">
        <f t="shared" si="10"/>
        <v>3.9535067604965604</v>
      </c>
      <c r="F334" s="141" t="s">
        <v>1059</v>
      </c>
      <c r="G334" s="141" t="s">
        <v>1137</v>
      </c>
      <c r="H334" s="141" t="s">
        <v>1119</v>
      </c>
      <c r="I334" s="141" t="s">
        <v>1051</v>
      </c>
    </row>
    <row r="335" spans="1:9" ht="14.25">
      <c r="A335" s="143">
        <v>3011</v>
      </c>
      <c r="B335" s="140" t="s">
        <v>492</v>
      </c>
      <c r="C335" s="141" t="s">
        <v>605</v>
      </c>
      <c r="D335" s="297">
        <v>50</v>
      </c>
      <c r="E335" s="297">
        <f t="shared" si="10"/>
        <v>7.907013520993121</v>
      </c>
      <c r="F335" s="141" t="s">
        <v>1065</v>
      </c>
      <c r="G335" s="141" t="s">
        <v>1173</v>
      </c>
      <c r="H335" s="141" t="s">
        <v>1120</v>
      </c>
      <c r="I335" s="141" t="s">
        <v>1051</v>
      </c>
    </row>
    <row r="336" spans="1:9" ht="14.25">
      <c r="A336" s="143">
        <v>3012</v>
      </c>
      <c r="B336" s="140" t="s">
        <v>492</v>
      </c>
      <c r="C336" s="141" t="s">
        <v>493</v>
      </c>
      <c r="D336" s="297">
        <v>10</v>
      </c>
      <c r="E336" s="297">
        <f t="shared" si="10"/>
        <v>1.581402704198624</v>
      </c>
      <c r="F336" s="141" t="s">
        <v>494</v>
      </c>
      <c r="G336" s="141" t="s">
        <v>1173</v>
      </c>
      <c r="H336" s="141" t="s">
        <v>1121</v>
      </c>
      <c r="I336" s="141" t="s">
        <v>1051</v>
      </c>
    </row>
    <row r="337" spans="1:9" ht="24">
      <c r="A337" s="143">
        <v>3013</v>
      </c>
      <c r="B337" s="140" t="s">
        <v>495</v>
      </c>
      <c r="C337" s="141" t="s">
        <v>496</v>
      </c>
      <c r="D337" s="297">
        <v>5</v>
      </c>
      <c r="E337" s="297">
        <f t="shared" si="10"/>
        <v>0.790701352099312</v>
      </c>
      <c r="F337" s="141" t="s">
        <v>1058</v>
      </c>
      <c r="G337" s="141" t="s">
        <v>1173</v>
      </c>
      <c r="H337" s="141" t="s">
        <v>1121</v>
      </c>
      <c r="I337" s="141" t="s">
        <v>1051</v>
      </c>
    </row>
    <row r="338" spans="1:9" ht="24">
      <c r="A338" s="143">
        <v>2990</v>
      </c>
      <c r="B338" s="140" t="s">
        <v>497</v>
      </c>
      <c r="C338" s="141" t="s">
        <v>853</v>
      </c>
      <c r="D338" s="297">
        <v>176.68</v>
      </c>
      <c r="E338" s="297">
        <f t="shared" si="10"/>
        <v>27.940222977781293</v>
      </c>
      <c r="F338" s="141" t="s">
        <v>1149</v>
      </c>
      <c r="G338" s="141" t="s">
        <v>1176</v>
      </c>
      <c r="H338" s="141" t="s">
        <v>1121</v>
      </c>
      <c r="I338" s="141" t="s">
        <v>906</v>
      </c>
    </row>
    <row r="339" spans="1:9" ht="24">
      <c r="A339" s="143">
        <v>3014</v>
      </c>
      <c r="B339" s="140" t="s">
        <v>497</v>
      </c>
      <c r="C339" s="141" t="s">
        <v>498</v>
      </c>
      <c r="D339" s="297">
        <v>59.8</v>
      </c>
      <c r="E339" s="297">
        <f>D339/6.3235</f>
        <v>9.456788171107773</v>
      </c>
      <c r="F339" s="141" t="s">
        <v>1058</v>
      </c>
      <c r="G339" s="141" t="s">
        <v>1173</v>
      </c>
      <c r="H339" s="141" t="s">
        <v>1121</v>
      </c>
      <c r="I339" s="141" t="s">
        <v>1051</v>
      </c>
    </row>
    <row r="340" spans="1:9" ht="14.25">
      <c r="A340" s="143">
        <v>3017</v>
      </c>
      <c r="B340" s="140" t="s">
        <v>497</v>
      </c>
      <c r="C340" s="141" t="s">
        <v>839</v>
      </c>
      <c r="D340" s="297">
        <v>40</v>
      </c>
      <c r="E340" s="297">
        <f t="shared" si="10"/>
        <v>6.325610816794496</v>
      </c>
      <c r="F340" s="141" t="s">
        <v>490</v>
      </c>
      <c r="G340" s="141" t="s">
        <v>1173</v>
      </c>
      <c r="H340" s="141" t="s">
        <v>1121</v>
      </c>
      <c r="I340" s="141" t="s">
        <v>1051</v>
      </c>
    </row>
    <row r="341" spans="1:9" ht="14.25">
      <c r="A341" s="143">
        <v>3018</v>
      </c>
      <c r="B341" s="140" t="s">
        <v>499</v>
      </c>
      <c r="C341" s="141" t="s">
        <v>839</v>
      </c>
      <c r="D341" s="297">
        <v>40</v>
      </c>
      <c r="E341" s="297">
        <f t="shared" si="10"/>
        <v>6.325610816794496</v>
      </c>
      <c r="F341" s="141" t="s">
        <v>490</v>
      </c>
      <c r="G341" s="141" t="s">
        <v>1173</v>
      </c>
      <c r="H341" s="141" t="s">
        <v>1121</v>
      </c>
      <c r="I341" s="141" t="s">
        <v>1051</v>
      </c>
    </row>
    <row r="342" spans="1:9" ht="24">
      <c r="A342" s="143">
        <v>3025</v>
      </c>
      <c r="B342" s="140" t="s">
        <v>499</v>
      </c>
      <c r="C342" s="141" t="s">
        <v>374</v>
      </c>
      <c r="D342" s="297">
        <v>21</v>
      </c>
      <c r="E342" s="297">
        <f t="shared" si="10"/>
        <v>3.3209456788171106</v>
      </c>
      <c r="F342" s="141" t="s">
        <v>1059</v>
      </c>
      <c r="G342" s="141" t="s">
        <v>1137</v>
      </c>
      <c r="H342" s="141" t="s">
        <v>225</v>
      </c>
      <c r="I342" s="141" t="s">
        <v>1051</v>
      </c>
    </row>
    <row r="343" spans="1:9" ht="24">
      <c r="A343" s="143">
        <v>3026</v>
      </c>
      <c r="B343" s="140" t="s">
        <v>499</v>
      </c>
      <c r="C343" s="141" t="s">
        <v>375</v>
      </c>
      <c r="D343" s="297">
        <v>28</v>
      </c>
      <c r="E343" s="297">
        <f t="shared" si="10"/>
        <v>4.427927571756148</v>
      </c>
      <c r="F343" s="141" t="s">
        <v>1059</v>
      </c>
      <c r="G343" s="141" t="s">
        <v>1137</v>
      </c>
      <c r="H343" s="141" t="s">
        <v>225</v>
      </c>
      <c r="I343" s="141" t="s">
        <v>1051</v>
      </c>
    </row>
    <row r="344" spans="1:9" ht="24">
      <c r="A344" s="143">
        <v>3015</v>
      </c>
      <c r="B344" s="140" t="s">
        <v>376</v>
      </c>
      <c r="C344" s="141" t="s">
        <v>504</v>
      </c>
      <c r="D344" s="297">
        <v>18</v>
      </c>
      <c r="E344" s="297">
        <f t="shared" si="10"/>
        <v>2.8465248675575237</v>
      </c>
      <c r="F344" s="141" t="s">
        <v>1058</v>
      </c>
      <c r="G344" s="141" t="s">
        <v>1173</v>
      </c>
      <c r="H344" s="141" t="s">
        <v>1121</v>
      </c>
      <c r="I344" s="141" t="s">
        <v>1051</v>
      </c>
    </row>
    <row r="345" spans="1:9" ht="24">
      <c r="A345" s="143">
        <v>3027</v>
      </c>
      <c r="B345" s="140" t="s">
        <v>505</v>
      </c>
      <c r="C345" s="141" t="s">
        <v>506</v>
      </c>
      <c r="D345" s="297">
        <v>10</v>
      </c>
      <c r="E345" s="297">
        <f t="shared" si="10"/>
        <v>1.581402704198624</v>
      </c>
      <c r="F345" s="141" t="s">
        <v>494</v>
      </c>
      <c r="G345" s="141" t="s">
        <v>1173</v>
      </c>
      <c r="H345" s="141" t="s">
        <v>1121</v>
      </c>
      <c r="I345" s="141" t="s">
        <v>1051</v>
      </c>
    </row>
    <row r="346" spans="1:9" ht="36">
      <c r="A346" s="143">
        <v>2992</v>
      </c>
      <c r="B346" s="140" t="s">
        <v>507</v>
      </c>
      <c r="C346" s="141" t="s">
        <v>630</v>
      </c>
      <c r="D346" s="297">
        <v>7500</v>
      </c>
      <c r="E346" s="297">
        <f>D346/6.3235</f>
        <v>1186.052028148968</v>
      </c>
      <c r="F346" s="141" t="s">
        <v>907</v>
      </c>
      <c r="G346" s="141" t="s">
        <v>1314</v>
      </c>
      <c r="H346" s="141" t="s">
        <v>1119</v>
      </c>
      <c r="I346" s="141" t="s">
        <v>906</v>
      </c>
    </row>
    <row r="347" spans="1:9" ht="24">
      <c r="A347" s="143">
        <v>2993</v>
      </c>
      <c r="B347" s="140" t="s">
        <v>507</v>
      </c>
      <c r="C347" s="142" t="s">
        <v>1327</v>
      </c>
      <c r="D347" s="297">
        <v>4200</v>
      </c>
      <c r="E347" s="297">
        <f t="shared" si="10"/>
        <v>664.1891357634221</v>
      </c>
      <c r="F347" s="141" t="s">
        <v>1201</v>
      </c>
      <c r="G347" s="141" t="s">
        <v>1316</v>
      </c>
      <c r="H347" s="141" t="s">
        <v>1121</v>
      </c>
      <c r="I347" s="141" t="s">
        <v>906</v>
      </c>
    </row>
    <row r="348" spans="1:9" ht="14.25">
      <c r="A348" s="143">
        <v>2994</v>
      </c>
      <c r="B348" s="140" t="s">
        <v>507</v>
      </c>
      <c r="C348" s="141" t="s">
        <v>631</v>
      </c>
      <c r="D348" s="297">
        <v>2200</v>
      </c>
      <c r="E348" s="297">
        <f t="shared" si="10"/>
        <v>347.9085949236973</v>
      </c>
      <c r="F348" s="141" t="s">
        <v>734</v>
      </c>
      <c r="G348" s="141" t="s">
        <v>1316</v>
      </c>
      <c r="H348" s="141" t="s">
        <v>225</v>
      </c>
      <c r="I348" s="141" t="s">
        <v>1051</v>
      </c>
    </row>
    <row r="349" spans="1:9" ht="36">
      <c r="A349" s="143">
        <v>2995</v>
      </c>
      <c r="B349" s="140" t="s">
        <v>507</v>
      </c>
      <c r="C349" s="141" t="s">
        <v>632</v>
      </c>
      <c r="D349" s="297">
        <v>10000</v>
      </c>
      <c r="E349" s="297">
        <f t="shared" si="10"/>
        <v>1581.4027041986242</v>
      </c>
      <c r="F349" s="141" t="s">
        <v>1330</v>
      </c>
      <c r="G349" s="141" t="s">
        <v>1314</v>
      </c>
      <c r="H349" s="141" t="s">
        <v>1119</v>
      </c>
      <c r="I349" s="141" t="s">
        <v>906</v>
      </c>
    </row>
    <row r="350" spans="1:9" ht="14.25">
      <c r="A350" s="143">
        <v>2996</v>
      </c>
      <c r="B350" s="140" t="s">
        <v>507</v>
      </c>
      <c r="C350" s="141" t="s">
        <v>633</v>
      </c>
      <c r="D350" s="297">
        <v>7200</v>
      </c>
      <c r="E350" s="297">
        <f t="shared" si="10"/>
        <v>1138.6099470230095</v>
      </c>
      <c r="F350" s="141" t="s">
        <v>905</v>
      </c>
      <c r="G350" s="141" t="s">
        <v>1316</v>
      </c>
      <c r="H350" s="141" t="s">
        <v>1119</v>
      </c>
      <c r="I350" s="141" t="s">
        <v>1051</v>
      </c>
    </row>
    <row r="351" spans="1:9" ht="24">
      <c r="A351" s="143">
        <v>3016</v>
      </c>
      <c r="B351" s="140" t="s">
        <v>507</v>
      </c>
      <c r="C351" s="141" t="s">
        <v>634</v>
      </c>
      <c r="D351" s="297">
        <v>7534.28</v>
      </c>
      <c r="E351" s="297">
        <f t="shared" si="10"/>
        <v>1191.473076618961</v>
      </c>
      <c r="F351" s="141" t="s">
        <v>976</v>
      </c>
      <c r="G351" s="141" t="s">
        <v>1318</v>
      </c>
      <c r="H351" s="141" t="s">
        <v>225</v>
      </c>
      <c r="I351" s="141" t="s">
        <v>906</v>
      </c>
    </row>
    <row r="352" spans="1:9" ht="36">
      <c r="A352" s="143">
        <v>3028</v>
      </c>
      <c r="B352" s="140" t="s">
        <v>507</v>
      </c>
      <c r="C352" s="141" t="s">
        <v>643</v>
      </c>
      <c r="D352" s="297">
        <v>40</v>
      </c>
      <c r="E352" s="297">
        <f>D352/6.3235</f>
        <v>6.325610816794496</v>
      </c>
      <c r="F352" s="141" t="s">
        <v>644</v>
      </c>
      <c r="G352" s="141" t="s">
        <v>1137</v>
      </c>
      <c r="H352" s="141" t="s">
        <v>1121</v>
      </c>
      <c r="I352" s="141" t="s">
        <v>1051</v>
      </c>
    </row>
    <row r="353" spans="1:9" ht="24">
      <c r="A353" s="143">
        <v>3029</v>
      </c>
      <c r="B353" s="140" t="s">
        <v>507</v>
      </c>
      <c r="C353" s="141" t="s">
        <v>783</v>
      </c>
      <c r="D353" s="297">
        <v>60</v>
      </c>
      <c r="E353" s="297">
        <f t="shared" si="10"/>
        <v>9.488416225191745</v>
      </c>
      <c r="F353" s="141" t="s">
        <v>644</v>
      </c>
      <c r="G353" s="141" t="s">
        <v>1137</v>
      </c>
      <c r="H353" s="141" t="s">
        <v>1121</v>
      </c>
      <c r="I353" s="141" t="s">
        <v>1051</v>
      </c>
    </row>
    <row r="354" spans="1:9" ht="24">
      <c r="A354" s="143">
        <v>3030</v>
      </c>
      <c r="B354" s="140" t="s">
        <v>507</v>
      </c>
      <c r="C354" s="141" t="s">
        <v>784</v>
      </c>
      <c r="D354" s="297">
        <v>80</v>
      </c>
      <c r="E354" s="297">
        <f t="shared" si="10"/>
        <v>12.651221633588992</v>
      </c>
      <c r="F354" s="141" t="s">
        <v>644</v>
      </c>
      <c r="G354" s="141" t="s">
        <v>1137</v>
      </c>
      <c r="H354" s="141" t="s">
        <v>1121</v>
      </c>
      <c r="I354" s="141" t="s">
        <v>1051</v>
      </c>
    </row>
    <row r="355" spans="1:9" ht="24">
      <c r="A355" s="143">
        <v>3031</v>
      </c>
      <c r="B355" s="140" t="s">
        <v>507</v>
      </c>
      <c r="C355" s="141" t="s">
        <v>785</v>
      </c>
      <c r="D355" s="297">
        <v>15</v>
      </c>
      <c r="E355" s="297">
        <f t="shared" si="10"/>
        <v>2.3721040562979363</v>
      </c>
      <c r="F355" s="141" t="s">
        <v>644</v>
      </c>
      <c r="G355" s="141" t="s">
        <v>1137</v>
      </c>
      <c r="H355" s="141" t="s">
        <v>1121</v>
      </c>
      <c r="I355" s="141" t="s">
        <v>1051</v>
      </c>
    </row>
    <row r="356" spans="1:9" ht="24">
      <c r="A356" s="143">
        <v>3032</v>
      </c>
      <c r="B356" s="140" t="s">
        <v>507</v>
      </c>
      <c r="C356" s="141" t="s">
        <v>931</v>
      </c>
      <c r="D356" s="297">
        <v>50</v>
      </c>
      <c r="E356" s="297">
        <f t="shared" si="10"/>
        <v>7.907013520993121</v>
      </c>
      <c r="F356" s="141" t="s">
        <v>644</v>
      </c>
      <c r="G356" s="141" t="s">
        <v>1137</v>
      </c>
      <c r="H356" s="141" t="s">
        <v>1121</v>
      </c>
      <c r="I356" s="141" t="s">
        <v>1051</v>
      </c>
    </row>
    <row r="357" spans="1:9" ht="24">
      <c r="A357" s="143">
        <v>3040</v>
      </c>
      <c r="B357" s="140" t="s">
        <v>507</v>
      </c>
      <c r="C357" s="142" t="s">
        <v>1326</v>
      </c>
      <c r="D357" s="297">
        <v>3600</v>
      </c>
      <c r="E357" s="297">
        <f>D357/6.3235</f>
        <v>569.3049735115047</v>
      </c>
      <c r="F357" s="141" t="s">
        <v>1201</v>
      </c>
      <c r="G357" s="141" t="s">
        <v>1316</v>
      </c>
      <c r="H357" s="141" t="s">
        <v>1121</v>
      </c>
      <c r="I357" s="141" t="s">
        <v>906</v>
      </c>
    </row>
    <row r="358" spans="1:9" ht="24">
      <c r="A358" s="143">
        <v>3046</v>
      </c>
      <c r="B358" s="140" t="s">
        <v>507</v>
      </c>
      <c r="C358" s="141" t="s">
        <v>932</v>
      </c>
      <c r="D358" s="297">
        <v>7534.28</v>
      </c>
      <c r="E358" s="297">
        <f t="shared" si="10"/>
        <v>1191.473076618961</v>
      </c>
      <c r="F358" s="141" t="s">
        <v>976</v>
      </c>
      <c r="G358" s="141" t="s">
        <v>1318</v>
      </c>
      <c r="H358" s="141" t="s">
        <v>1119</v>
      </c>
      <c r="I358" s="141" t="s">
        <v>906</v>
      </c>
    </row>
    <row r="359" spans="1:9" ht="24">
      <c r="A359" s="143">
        <v>3047</v>
      </c>
      <c r="B359" s="140" t="s">
        <v>507</v>
      </c>
      <c r="C359" s="141" t="s">
        <v>933</v>
      </c>
      <c r="D359" s="297">
        <v>984.3</v>
      </c>
      <c r="E359" s="297">
        <f t="shared" si="10"/>
        <v>155.65746817427058</v>
      </c>
      <c r="F359" s="141" t="s">
        <v>976</v>
      </c>
      <c r="G359" s="141" t="s">
        <v>1186</v>
      </c>
      <c r="H359" s="141" t="s">
        <v>223</v>
      </c>
      <c r="I359" s="141" t="s">
        <v>906</v>
      </c>
    </row>
    <row r="360" spans="1:9" ht="24">
      <c r="A360" s="143">
        <v>3035</v>
      </c>
      <c r="B360" s="140" t="s">
        <v>934</v>
      </c>
      <c r="C360" s="141" t="s">
        <v>787</v>
      </c>
      <c r="D360" s="297">
        <v>76</v>
      </c>
      <c r="E360" s="297">
        <f t="shared" si="10"/>
        <v>12.018660551909544</v>
      </c>
      <c r="F360" s="141" t="s">
        <v>788</v>
      </c>
      <c r="G360" s="141" t="s">
        <v>1173</v>
      </c>
      <c r="H360" s="141" t="s">
        <v>1121</v>
      </c>
      <c r="I360" s="141" t="s">
        <v>1051</v>
      </c>
    </row>
    <row r="361" spans="1:9" ht="24">
      <c r="A361" s="143">
        <v>3041</v>
      </c>
      <c r="B361" s="140" t="s">
        <v>789</v>
      </c>
      <c r="C361" s="141" t="s">
        <v>404</v>
      </c>
      <c r="D361" s="297">
        <v>28</v>
      </c>
      <c r="E361" s="297">
        <f t="shared" si="10"/>
        <v>4.427927571756148</v>
      </c>
      <c r="F361" s="141" t="s">
        <v>1059</v>
      </c>
      <c r="G361" s="141" t="s">
        <v>1137</v>
      </c>
      <c r="H361" s="141" t="s">
        <v>1119</v>
      </c>
      <c r="I361" s="141" t="s">
        <v>1051</v>
      </c>
    </row>
    <row r="362" spans="1:9" ht="24">
      <c r="A362" s="143">
        <v>3042</v>
      </c>
      <c r="B362" s="140" t="s">
        <v>789</v>
      </c>
      <c r="C362" s="141" t="s">
        <v>405</v>
      </c>
      <c r="D362" s="297">
        <v>18</v>
      </c>
      <c r="E362" s="297">
        <f t="shared" si="10"/>
        <v>2.8465248675575237</v>
      </c>
      <c r="F362" s="141" t="s">
        <v>1059</v>
      </c>
      <c r="G362" s="141" t="s">
        <v>1137</v>
      </c>
      <c r="H362" s="141" t="s">
        <v>1119</v>
      </c>
      <c r="I362" s="141" t="s">
        <v>1051</v>
      </c>
    </row>
    <row r="363" spans="1:9" ht="14.25">
      <c r="A363" s="143">
        <v>3043</v>
      </c>
      <c r="B363" s="140" t="s">
        <v>789</v>
      </c>
      <c r="C363" s="141" t="s">
        <v>406</v>
      </c>
      <c r="D363" s="297">
        <v>28</v>
      </c>
      <c r="E363" s="297">
        <f t="shared" si="10"/>
        <v>4.427927571756148</v>
      </c>
      <c r="F363" s="141" t="s">
        <v>1059</v>
      </c>
      <c r="G363" s="141" t="s">
        <v>1137</v>
      </c>
      <c r="H363" s="141" t="s">
        <v>1119</v>
      </c>
      <c r="I363" s="141" t="s">
        <v>1051</v>
      </c>
    </row>
    <row r="364" spans="1:9" ht="14.25">
      <c r="A364" s="143">
        <v>3044</v>
      </c>
      <c r="B364" s="140" t="s">
        <v>789</v>
      </c>
      <c r="C364" s="141" t="s">
        <v>407</v>
      </c>
      <c r="D364" s="297">
        <v>10</v>
      </c>
      <c r="E364" s="297">
        <f t="shared" si="10"/>
        <v>1.581402704198624</v>
      </c>
      <c r="F364" s="141" t="s">
        <v>1059</v>
      </c>
      <c r="G364" s="141" t="s">
        <v>1137</v>
      </c>
      <c r="H364" s="141" t="s">
        <v>1119</v>
      </c>
      <c r="I364" s="141" t="s">
        <v>1051</v>
      </c>
    </row>
    <row r="365" spans="1:9" ht="14.25">
      <c r="A365" s="143">
        <v>3036</v>
      </c>
      <c r="B365" s="140" t="s">
        <v>534</v>
      </c>
      <c r="C365" s="141" t="s">
        <v>839</v>
      </c>
      <c r="D365" s="297">
        <v>40</v>
      </c>
      <c r="E365" s="297">
        <f t="shared" si="10"/>
        <v>6.325610816794496</v>
      </c>
      <c r="F365" s="141" t="s">
        <v>490</v>
      </c>
      <c r="G365" s="141" t="s">
        <v>1173</v>
      </c>
      <c r="H365" s="141" t="s">
        <v>1121</v>
      </c>
      <c r="I365" s="141" t="s">
        <v>1051</v>
      </c>
    </row>
    <row r="366" spans="1:9" ht="24">
      <c r="A366" s="143">
        <v>3037</v>
      </c>
      <c r="B366" s="140" t="s">
        <v>534</v>
      </c>
      <c r="C366" s="141" t="s">
        <v>535</v>
      </c>
      <c r="D366" s="297">
        <v>133.4</v>
      </c>
      <c r="E366" s="297">
        <f t="shared" si="10"/>
        <v>21.095912074009647</v>
      </c>
      <c r="F366" s="141" t="s">
        <v>533</v>
      </c>
      <c r="G366" s="141" t="s">
        <v>1173</v>
      </c>
      <c r="H366" s="141" t="s">
        <v>1121</v>
      </c>
      <c r="I366" s="141" t="s">
        <v>1051</v>
      </c>
    </row>
    <row r="367" spans="1:9" ht="24">
      <c r="A367" s="143">
        <v>3038</v>
      </c>
      <c r="B367" s="140" t="s">
        <v>534</v>
      </c>
      <c r="C367" s="141" t="s">
        <v>660</v>
      </c>
      <c r="D367" s="297">
        <v>4320</v>
      </c>
      <c r="E367" s="297">
        <f t="shared" si="10"/>
        <v>683.1659682138056</v>
      </c>
      <c r="F367" s="141" t="s">
        <v>1008</v>
      </c>
      <c r="G367" s="141" t="s">
        <v>1318</v>
      </c>
      <c r="H367" s="141" t="s">
        <v>1119</v>
      </c>
      <c r="I367" s="141" t="s">
        <v>906</v>
      </c>
    </row>
    <row r="368" spans="1:9" ht="24">
      <c r="A368" s="143">
        <v>3039</v>
      </c>
      <c r="B368" s="140" t="s">
        <v>534</v>
      </c>
      <c r="C368" s="141" t="s">
        <v>661</v>
      </c>
      <c r="D368" s="297">
        <v>480</v>
      </c>
      <c r="E368" s="297">
        <f>D368/6.3235</f>
        <v>75.90732980153396</v>
      </c>
      <c r="F368" s="141" t="s">
        <v>1008</v>
      </c>
      <c r="G368" s="141" t="s">
        <v>1318</v>
      </c>
      <c r="H368" s="141" t="s">
        <v>1119</v>
      </c>
      <c r="I368" s="141" t="s">
        <v>906</v>
      </c>
    </row>
    <row r="369" spans="1:9" ht="24">
      <c r="A369" s="143">
        <v>3048</v>
      </c>
      <c r="B369" s="140" t="s">
        <v>534</v>
      </c>
      <c r="C369" s="141" t="s">
        <v>662</v>
      </c>
      <c r="D369" s="297">
        <v>480</v>
      </c>
      <c r="E369" s="297">
        <f t="shared" si="10"/>
        <v>75.90732980153396</v>
      </c>
      <c r="F369" s="141" t="s">
        <v>1008</v>
      </c>
      <c r="G369" s="141" t="s">
        <v>1318</v>
      </c>
      <c r="H369" s="141" t="s">
        <v>1121</v>
      </c>
      <c r="I369" s="141" t="s">
        <v>906</v>
      </c>
    </row>
    <row r="370" spans="1:9" ht="24">
      <c r="A370" s="143">
        <v>3049</v>
      </c>
      <c r="B370" s="140" t="s">
        <v>534</v>
      </c>
      <c r="C370" s="141" t="s">
        <v>538</v>
      </c>
      <c r="D370" s="297">
        <v>4320</v>
      </c>
      <c r="E370" s="297">
        <f t="shared" si="10"/>
        <v>683.1659682138056</v>
      </c>
      <c r="F370" s="141" t="s">
        <v>1008</v>
      </c>
      <c r="G370" s="141" t="s">
        <v>1318</v>
      </c>
      <c r="H370" s="141" t="s">
        <v>225</v>
      </c>
      <c r="I370" s="141" t="s">
        <v>906</v>
      </c>
    </row>
    <row r="371" spans="1:9" ht="24">
      <c r="A371" s="143">
        <v>3045</v>
      </c>
      <c r="B371" s="140" t="s">
        <v>539</v>
      </c>
      <c r="C371" s="141" t="s">
        <v>664</v>
      </c>
      <c r="D371" s="297">
        <v>10</v>
      </c>
      <c r="E371" s="297">
        <f t="shared" si="10"/>
        <v>1.581402704198624</v>
      </c>
      <c r="F371" s="141" t="s">
        <v>494</v>
      </c>
      <c r="G371" s="141" t="s">
        <v>1173</v>
      </c>
      <c r="H371" s="141" t="s">
        <v>1121</v>
      </c>
      <c r="I371" s="141" t="s">
        <v>1051</v>
      </c>
    </row>
    <row r="372" spans="1:9" ht="24">
      <c r="A372" s="143">
        <v>3064</v>
      </c>
      <c r="B372" s="140" t="s">
        <v>665</v>
      </c>
      <c r="C372" s="141" t="s">
        <v>425</v>
      </c>
      <c r="D372" s="297">
        <v>10</v>
      </c>
      <c r="E372" s="297">
        <f>D372/6.3404</f>
        <v>1.5771875591445335</v>
      </c>
      <c r="F372" s="141" t="s">
        <v>1058</v>
      </c>
      <c r="G372" s="141" t="s">
        <v>1173</v>
      </c>
      <c r="H372" s="141" t="s">
        <v>1121</v>
      </c>
      <c r="I372" s="141" t="s">
        <v>1051</v>
      </c>
    </row>
    <row r="373" spans="1:9" ht="15">
      <c r="A373" s="143">
        <v>3473</v>
      </c>
      <c r="B373" s="140" t="s">
        <v>665</v>
      </c>
      <c r="C373" s="141" t="s">
        <v>1242</v>
      </c>
      <c r="D373" s="298"/>
      <c r="E373" s="297">
        <v>200</v>
      </c>
      <c r="F373" s="141" t="s">
        <v>1105</v>
      </c>
      <c r="G373" s="141" t="s">
        <v>1323</v>
      </c>
      <c r="H373" s="141" t="s">
        <v>1121</v>
      </c>
      <c r="I373" s="141" t="s">
        <v>1051</v>
      </c>
    </row>
    <row r="374" spans="1:9" ht="24">
      <c r="A374" s="143">
        <v>3051</v>
      </c>
      <c r="B374" s="140" t="s">
        <v>426</v>
      </c>
      <c r="C374" s="141" t="s">
        <v>427</v>
      </c>
      <c r="D374" s="297">
        <v>894</v>
      </c>
      <c r="E374" s="297">
        <f>D374/6.3404</f>
        <v>141.0005677875213</v>
      </c>
      <c r="F374" s="141" t="s">
        <v>428</v>
      </c>
      <c r="G374" s="141" t="s">
        <v>961</v>
      </c>
      <c r="H374" s="141" t="s">
        <v>1119</v>
      </c>
      <c r="I374" s="141" t="s">
        <v>1051</v>
      </c>
    </row>
    <row r="375" spans="1:9" ht="24">
      <c r="A375" s="143">
        <v>3056</v>
      </c>
      <c r="B375" s="140" t="s">
        <v>426</v>
      </c>
      <c r="C375" s="141" t="s">
        <v>429</v>
      </c>
      <c r="D375" s="297">
        <v>1988.32</v>
      </c>
      <c r="E375" s="297">
        <f aca="true" t="shared" si="11" ref="E375:E391">D375/6.3404</f>
        <v>313.5953567598259</v>
      </c>
      <c r="F375" s="141" t="s">
        <v>976</v>
      </c>
      <c r="G375" s="141" t="s">
        <v>1318</v>
      </c>
      <c r="H375" s="141" t="s">
        <v>1119</v>
      </c>
      <c r="I375" s="141" t="s">
        <v>906</v>
      </c>
    </row>
    <row r="376" spans="1:9" ht="24">
      <c r="A376" s="143">
        <v>3057</v>
      </c>
      <c r="B376" s="140" t="s">
        <v>426</v>
      </c>
      <c r="C376" s="141" t="s">
        <v>430</v>
      </c>
      <c r="D376" s="297">
        <v>1018.08</v>
      </c>
      <c r="E376" s="297">
        <f t="shared" si="11"/>
        <v>160.5703110213867</v>
      </c>
      <c r="F376" s="141" t="s">
        <v>976</v>
      </c>
      <c r="G376" s="141" t="s">
        <v>1318</v>
      </c>
      <c r="H376" s="141" t="s">
        <v>1119</v>
      </c>
      <c r="I376" s="141" t="s">
        <v>906</v>
      </c>
    </row>
    <row r="377" spans="1:9" ht="24">
      <c r="A377" s="143">
        <v>3071</v>
      </c>
      <c r="B377" s="140" t="s">
        <v>426</v>
      </c>
      <c r="C377" s="141" t="s">
        <v>431</v>
      </c>
      <c r="D377" s="297">
        <v>3</v>
      </c>
      <c r="E377" s="297">
        <f t="shared" si="11"/>
        <v>0.47315626774336006</v>
      </c>
      <c r="F377" s="141" t="s">
        <v>1058</v>
      </c>
      <c r="G377" s="141" t="s">
        <v>1173</v>
      </c>
      <c r="H377" s="141" t="s">
        <v>1121</v>
      </c>
      <c r="I377" s="141" t="s">
        <v>1051</v>
      </c>
    </row>
    <row r="378" spans="1:9" ht="24">
      <c r="A378" s="143">
        <v>3087</v>
      </c>
      <c r="B378" s="140" t="s">
        <v>426</v>
      </c>
      <c r="C378" s="141" t="s">
        <v>432</v>
      </c>
      <c r="D378" s="297">
        <v>39</v>
      </c>
      <c r="E378" s="297">
        <f t="shared" si="11"/>
        <v>6.151031480663681</v>
      </c>
      <c r="F378" s="141" t="s">
        <v>1059</v>
      </c>
      <c r="G378" s="141" t="s">
        <v>1137</v>
      </c>
      <c r="H378" s="141" t="s">
        <v>1119</v>
      </c>
      <c r="I378" s="141" t="s">
        <v>1051</v>
      </c>
    </row>
    <row r="379" spans="1:9" ht="14.25">
      <c r="A379" s="143">
        <v>3086</v>
      </c>
      <c r="B379" s="140" t="s">
        <v>433</v>
      </c>
      <c r="C379" s="141" t="s">
        <v>434</v>
      </c>
      <c r="D379" s="297">
        <v>22</v>
      </c>
      <c r="E379" s="297">
        <f t="shared" si="11"/>
        <v>3.469812630117974</v>
      </c>
      <c r="F379" s="141" t="s">
        <v>1059</v>
      </c>
      <c r="G379" s="141" t="s">
        <v>1137</v>
      </c>
      <c r="H379" s="141" t="s">
        <v>1119</v>
      </c>
      <c r="I379" s="141" t="s">
        <v>1051</v>
      </c>
    </row>
    <row r="380" spans="1:9" ht="15">
      <c r="A380" s="143">
        <v>3464</v>
      </c>
      <c r="B380" s="140" t="s">
        <v>305</v>
      </c>
      <c r="C380" s="141" t="s">
        <v>306</v>
      </c>
      <c r="D380" s="298"/>
      <c r="E380" s="297">
        <v>71.27</v>
      </c>
      <c r="F380" s="141" t="s">
        <v>307</v>
      </c>
      <c r="G380" s="141" t="s">
        <v>833</v>
      </c>
      <c r="H380" s="141" t="s">
        <v>1119</v>
      </c>
      <c r="I380" s="141" t="s">
        <v>1051</v>
      </c>
    </row>
    <row r="381" spans="1:9" ht="14.25">
      <c r="A381" s="143">
        <v>3065</v>
      </c>
      <c r="B381" s="140" t="s">
        <v>308</v>
      </c>
      <c r="C381" s="141" t="s">
        <v>531</v>
      </c>
      <c r="D381" s="297">
        <v>26</v>
      </c>
      <c r="E381" s="297">
        <f t="shared" si="11"/>
        <v>4.100687653775787</v>
      </c>
      <c r="F381" s="141" t="s">
        <v>1059</v>
      </c>
      <c r="G381" s="141" t="s">
        <v>1137</v>
      </c>
      <c r="H381" s="141" t="s">
        <v>225</v>
      </c>
      <c r="I381" s="141" t="s">
        <v>1051</v>
      </c>
    </row>
    <row r="382" spans="1:9" ht="24">
      <c r="A382" s="143">
        <v>3066</v>
      </c>
      <c r="B382" s="140" t="s">
        <v>308</v>
      </c>
      <c r="C382" s="141" t="s">
        <v>309</v>
      </c>
      <c r="D382" s="297">
        <v>17</v>
      </c>
      <c r="E382" s="297">
        <f t="shared" si="11"/>
        <v>2.681218850545707</v>
      </c>
      <c r="F382" s="141" t="s">
        <v>1059</v>
      </c>
      <c r="G382" s="141" t="s">
        <v>1137</v>
      </c>
      <c r="H382" s="141" t="s">
        <v>225</v>
      </c>
      <c r="I382" s="141" t="s">
        <v>1051</v>
      </c>
    </row>
    <row r="383" spans="1:9" ht="24">
      <c r="A383" s="143">
        <v>3072</v>
      </c>
      <c r="B383" s="140" t="s">
        <v>310</v>
      </c>
      <c r="C383" s="141" t="s">
        <v>441</v>
      </c>
      <c r="D383" s="297">
        <v>1100</v>
      </c>
      <c r="E383" s="297">
        <f t="shared" si="11"/>
        <v>173.49063150589868</v>
      </c>
      <c r="F383" s="141" t="s">
        <v>442</v>
      </c>
      <c r="G383" s="141" t="s">
        <v>1145</v>
      </c>
      <c r="H383" s="141" t="s">
        <v>1121</v>
      </c>
      <c r="I383" s="141" t="s">
        <v>1051</v>
      </c>
    </row>
    <row r="384" spans="1:9" ht="24">
      <c r="A384" s="143">
        <v>3055</v>
      </c>
      <c r="B384" s="140" t="s">
        <v>443</v>
      </c>
      <c r="C384" s="141" t="s">
        <v>444</v>
      </c>
      <c r="D384" s="297">
        <v>1542</v>
      </c>
      <c r="E384" s="297">
        <f t="shared" si="11"/>
        <v>243.20232162008708</v>
      </c>
      <c r="F384" s="141" t="s">
        <v>976</v>
      </c>
      <c r="G384" s="141" t="s">
        <v>1318</v>
      </c>
      <c r="H384" s="141" t="s">
        <v>223</v>
      </c>
      <c r="I384" s="141" t="s">
        <v>906</v>
      </c>
    </row>
    <row r="385" spans="1:9" ht="24">
      <c r="A385" s="143">
        <v>3058</v>
      </c>
      <c r="B385" s="140" t="s">
        <v>443</v>
      </c>
      <c r="C385" s="142" t="s">
        <v>154</v>
      </c>
      <c r="D385" s="297">
        <v>955.68</v>
      </c>
      <c r="E385" s="297">
        <f t="shared" si="11"/>
        <v>150.72866065232478</v>
      </c>
      <c r="F385" s="141" t="s">
        <v>912</v>
      </c>
      <c r="G385" s="141" t="s">
        <v>1319</v>
      </c>
      <c r="H385" s="141" t="s">
        <v>1119</v>
      </c>
      <c r="I385" s="141" t="s">
        <v>906</v>
      </c>
    </row>
    <row r="386" spans="1:9" ht="14.25">
      <c r="A386" s="143">
        <v>3067</v>
      </c>
      <c r="B386" s="140" t="s">
        <v>566</v>
      </c>
      <c r="C386" s="141" t="s">
        <v>567</v>
      </c>
      <c r="D386" s="297">
        <v>178.6</v>
      </c>
      <c r="E386" s="297">
        <f t="shared" si="11"/>
        <v>28.16856980632137</v>
      </c>
      <c r="F386" s="141" t="s">
        <v>1149</v>
      </c>
      <c r="G386" s="141" t="s">
        <v>1176</v>
      </c>
      <c r="H386" s="141" t="s">
        <v>1121</v>
      </c>
      <c r="I386" s="141" t="s">
        <v>1051</v>
      </c>
    </row>
    <row r="387" spans="1:9" ht="24">
      <c r="A387" s="143">
        <v>3068</v>
      </c>
      <c r="B387" s="140" t="s">
        <v>566</v>
      </c>
      <c r="C387" s="141" t="s">
        <v>568</v>
      </c>
      <c r="D387" s="297">
        <v>80</v>
      </c>
      <c r="E387" s="297">
        <f t="shared" si="11"/>
        <v>12.617500473156268</v>
      </c>
      <c r="F387" s="141" t="s">
        <v>888</v>
      </c>
      <c r="G387" s="141" t="s">
        <v>1173</v>
      </c>
      <c r="H387" s="141" t="s">
        <v>1121</v>
      </c>
      <c r="I387" s="141" t="s">
        <v>1051</v>
      </c>
    </row>
    <row r="388" spans="1:9" ht="24">
      <c r="A388" s="143">
        <v>3069</v>
      </c>
      <c r="B388" s="140" t="s">
        <v>569</v>
      </c>
      <c r="C388" s="141" t="s">
        <v>570</v>
      </c>
      <c r="D388" s="297">
        <v>10</v>
      </c>
      <c r="E388" s="297">
        <f t="shared" si="11"/>
        <v>1.5771875591445335</v>
      </c>
      <c r="F388" s="141" t="s">
        <v>1058</v>
      </c>
      <c r="G388" s="141" t="s">
        <v>1173</v>
      </c>
      <c r="H388" s="141" t="s">
        <v>1121</v>
      </c>
      <c r="I388" s="141" t="s">
        <v>1051</v>
      </c>
    </row>
    <row r="389" spans="1:9" ht="24">
      <c r="A389" s="143">
        <v>3053</v>
      </c>
      <c r="B389" s="140" t="s">
        <v>571</v>
      </c>
      <c r="C389" s="141" t="s">
        <v>572</v>
      </c>
      <c r="D389" s="297">
        <v>480</v>
      </c>
      <c r="E389" s="297">
        <f t="shared" si="11"/>
        <v>75.7050028389376</v>
      </c>
      <c r="F389" s="141" t="s">
        <v>1008</v>
      </c>
      <c r="G389" s="141" t="s">
        <v>1318</v>
      </c>
      <c r="H389" s="141" t="s">
        <v>1121</v>
      </c>
      <c r="I389" s="141" t="s">
        <v>906</v>
      </c>
    </row>
    <row r="390" spans="1:9" ht="24">
      <c r="A390" s="143">
        <v>3054</v>
      </c>
      <c r="B390" s="140" t="s">
        <v>571</v>
      </c>
      <c r="C390" s="141" t="s">
        <v>573</v>
      </c>
      <c r="D390" s="297">
        <v>367.16</v>
      </c>
      <c r="E390" s="297">
        <f t="shared" si="11"/>
        <v>57.90801842155069</v>
      </c>
      <c r="F390" s="141" t="s">
        <v>574</v>
      </c>
      <c r="G390" s="141" t="s">
        <v>1176</v>
      </c>
      <c r="H390" s="141" t="s">
        <v>1119</v>
      </c>
      <c r="I390" s="141" t="s">
        <v>906</v>
      </c>
    </row>
    <row r="391" spans="1:9" ht="24">
      <c r="A391" s="143">
        <v>3059</v>
      </c>
      <c r="B391" s="140" t="s">
        <v>571</v>
      </c>
      <c r="C391" s="141" t="s">
        <v>575</v>
      </c>
      <c r="D391" s="297">
        <v>480</v>
      </c>
      <c r="E391" s="297">
        <f t="shared" si="11"/>
        <v>75.7050028389376</v>
      </c>
      <c r="F391" s="141" t="s">
        <v>1008</v>
      </c>
      <c r="G391" s="141" t="s">
        <v>1318</v>
      </c>
      <c r="H391" s="141" t="s">
        <v>1119</v>
      </c>
      <c r="I391" s="141" t="s">
        <v>906</v>
      </c>
    </row>
    <row r="392" spans="1:9" ht="24">
      <c r="A392" s="143">
        <v>3088</v>
      </c>
      <c r="B392" s="140" t="s">
        <v>576</v>
      </c>
      <c r="C392" s="141" t="s">
        <v>577</v>
      </c>
      <c r="D392" s="298"/>
      <c r="E392" s="297">
        <v>85</v>
      </c>
      <c r="F392" s="141" t="s">
        <v>1058</v>
      </c>
      <c r="G392" s="141" t="s">
        <v>1173</v>
      </c>
      <c r="H392" s="141" t="s">
        <v>1121</v>
      </c>
      <c r="I392" s="141" t="s">
        <v>1051</v>
      </c>
    </row>
    <row r="393" spans="1:9" ht="24">
      <c r="A393" s="143">
        <v>3089</v>
      </c>
      <c r="B393" s="140" t="s">
        <v>576</v>
      </c>
      <c r="C393" s="141" t="s">
        <v>699</v>
      </c>
      <c r="D393" s="298"/>
      <c r="E393" s="297">
        <v>9.67</v>
      </c>
      <c r="F393" s="141" t="s">
        <v>700</v>
      </c>
      <c r="G393" s="141" t="s">
        <v>1282</v>
      </c>
      <c r="H393" s="141" t="s">
        <v>1119</v>
      </c>
      <c r="I393" s="141" t="s">
        <v>1051</v>
      </c>
    </row>
    <row r="394" spans="1:9" ht="24">
      <c r="A394" s="143">
        <v>3299</v>
      </c>
      <c r="B394" s="140" t="s">
        <v>701</v>
      </c>
      <c r="C394" s="141" t="s">
        <v>583</v>
      </c>
      <c r="D394" s="298"/>
      <c r="E394" s="297">
        <v>93.42</v>
      </c>
      <c r="F394" s="141" t="s">
        <v>584</v>
      </c>
      <c r="G394" s="141" t="s">
        <v>1171</v>
      </c>
      <c r="H394" s="141" t="s">
        <v>114</v>
      </c>
      <c r="I394" s="141" t="s">
        <v>1051</v>
      </c>
    </row>
    <row r="395" spans="1:9" ht="24">
      <c r="A395" s="143">
        <v>3080</v>
      </c>
      <c r="B395" s="140" t="s">
        <v>585</v>
      </c>
      <c r="C395" s="141" t="s">
        <v>709</v>
      </c>
      <c r="D395" s="297">
        <v>1003</v>
      </c>
      <c r="E395" s="297">
        <f>D395/6.3404</f>
        <v>158.19191218219672</v>
      </c>
      <c r="F395" s="141" t="s">
        <v>710</v>
      </c>
      <c r="G395" s="141" t="s">
        <v>1316</v>
      </c>
      <c r="H395" s="141" t="s">
        <v>114</v>
      </c>
      <c r="I395" s="141" t="s">
        <v>1051</v>
      </c>
    </row>
    <row r="396" spans="1:9" ht="15">
      <c r="A396" s="143">
        <v>3298</v>
      </c>
      <c r="B396" s="140" t="s">
        <v>585</v>
      </c>
      <c r="C396" s="141" t="s">
        <v>711</v>
      </c>
      <c r="D396" s="298"/>
      <c r="E396" s="297">
        <v>3.5</v>
      </c>
      <c r="F396" s="141" t="s">
        <v>712</v>
      </c>
      <c r="G396" s="141" t="s">
        <v>1137</v>
      </c>
      <c r="H396" s="141" t="s">
        <v>114</v>
      </c>
      <c r="I396" s="141" t="s">
        <v>1051</v>
      </c>
    </row>
    <row r="397" spans="1:9" ht="14.25">
      <c r="A397" s="143">
        <v>3063</v>
      </c>
      <c r="B397" s="140" t="s">
        <v>713</v>
      </c>
      <c r="C397" s="141" t="s">
        <v>839</v>
      </c>
      <c r="D397" s="297">
        <v>50</v>
      </c>
      <c r="E397" s="297">
        <f>D397/6.3404</f>
        <v>7.8859377957226675</v>
      </c>
      <c r="F397" s="141" t="s">
        <v>772</v>
      </c>
      <c r="G397" s="141" t="s">
        <v>1173</v>
      </c>
      <c r="H397" s="141" t="s">
        <v>1121</v>
      </c>
      <c r="I397" s="141" t="s">
        <v>1051</v>
      </c>
    </row>
    <row r="398" spans="1:9" ht="24">
      <c r="A398" s="143">
        <v>3478</v>
      </c>
      <c r="B398" s="140" t="s">
        <v>714</v>
      </c>
      <c r="C398" s="141" t="s">
        <v>859</v>
      </c>
      <c r="D398" s="298"/>
      <c r="E398" s="297">
        <v>118.62</v>
      </c>
      <c r="F398" s="141" t="s">
        <v>860</v>
      </c>
      <c r="G398" s="141" t="s">
        <v>1171</v>
      </c>
      <c r="H398" s="141" t="s">
        <v>114</v>
      </c>
      <c r="I398" s="141" t="s">
        <v>1051</v>
      </c>
    </row>
    <row r="399" spans="1:9" ht="24">
      <c r="A399" s="143">
        <v>3465</v>
      </c>
      <c r="B399" s="140" t="s">
        <v>861</v>
      </c>
      <c r="C399" s="141" t="s">
        <v>715</v>
      </c>
      <c r="D399" s="298"/>
      <c r="E399" s="297">
        <v>16</v>
      </c>
      <c r="F399" s="141" t="s">
        <v>342</v>
      </c>
      <c r="G399" s="141" t="s">
        <v>1321</v>
      </c>
      <c r="H399" s="141" t="s">
        <v>114</v>
      </c>
      <c r="I399" s="141" t="s">
        <v>1051</v>
      </c>
    </row>
    <row r="400" spans="1:9" ht="36">
      <c r="A400" s="143">
        <v>3070</v>
      </c>
      <c r="B400" s="140" t="s">
        <v>343</v>
      </c>
      <c r="C400" s="141" t="s">
        <v>344</v>
      </c>
      <c r="D400" s="297">
        <v>7500</v>
      </c>
      <c r="E400" s="297">
        <f aca="true" t="shared" si="12" ref="E400:E405">D400/6.3404</f>
        <v>1182.8906693584001</v>
      </c>
      <c r="F400" s="141" t="s">
        <v>907</v>
      </c>
      <c r="G400" s="141" t="s">
        <v>1314</v>
      </c>
      <c r="H400" s="141" t="s">
        <v>1119</v>
      </c>
      <c r="I400" s="141" t="s">
        <v>906</v>
      </c>
    </row>
    <row r="401" spans="1:9" ht="24">
      <c r="A401" s="143">
        <v>3074</v>
      </c>
      <c r="B401" s="140" t="s">
        <v>343</v>
      </c>
      <c r="C401" s="142" t="s">
        <v>1325</v>
      </c>
      <c r="D401" s="297">
        <v>4200</v>
      </c>
      <c r="E401" s="297">
        <f t="shared" si="12"/>
        <v>662.418774840704</v>
      </c>
      <c r="F401" s="141" t="s">
        <v>1201</v>
      </c>
      <c r="G401" s="141" t="s">
        <v>1316</v>
      </c>
      <c r="H401" s="141" t="s">
        <v>1121</v>
      </c>
      <c r="I401" s="141" t="s">
        <v>906</v>
      </c>
    </row>
    <row r="402" spans="1:9" ht="14.25">
      <c r="A402" s="143">
        <v>3076</v>
      </c>
      <c r="B402" s="140" t="s">
        <v>343</v>
      </c>
      <c r="C402" s="141" t="s">
        <v>345</v>
      </c>
      <c r="D402" s="297">
        <v>7200</v>
      </c>
      <c r="E402" s="297">
        <f t="shared" si="12"/>
        <v>1135.575042584064</v>
      </c>
      <c r="F402" s="141" t="s">
        <v>905</v>
      </c>
      <c r="G402" s="141" t="s">
        <v>1316</v>
      </c>
      <c r="H402" s="141" t="s">
        <v>1119</v>
      </c>
      <c r="I402" s="141" t="s">
        <v>1051</v>
      </c>
    </row>
    <row r="403" spans="1:9" ht="14.25">
      <c r="A403" s="143">
        <v>3077</v>
      </c>
      <c r="B403" s="140" t="s">
        <v>343</v>
      </c>
      <c r="C403" s="141" t="s">
        <v>346</v>
      </c>
      <c r="D403" s="297">
        <v>1052</v>
      </c>
      <c r="E403" s="297">
        <f t="shared" si="12"/>
        <v>165.92013122200493</v>
      </c>
      <c r="F403" s="141" t="s">
        <v>347</v>
      </c>
      <c r="G403" s="141" t="s">
        <v>1316</v>
      </c>
      <c r="H403" s="141" t="s">
        <v>225</v>
      </c>
      <c r="I403" s="141" t="s">
        <v>1051</v>
      </c>
    </row>
    <row r="404" spans="1:9" ht="36">
      <c r="A404" s="143">
        <v>3081</v>
      </c>
      <c r="B404" s="140" t="s">
        <v>343</v>
      </c>
      <c r="C404" s="141" t="s">
        <v>348</v>
      </c>
      <c r="D404" s="297">
        <v>10000</v>
      </c>
      <c r="E404" s="297">
        <f t="shared" si="12"/>
        <v>1577.1875591445335</v>
      </c>
      <c r="F404" s="141" t="s">
        <v>1202</v>
      </c>
      <c r="G404" s="141" t="s">
        <v>1314</v>
      </c>
      <c r="H404" s="141" t="s">
        <v>1119</v>
      </c>
      <c r="I404" s="141" t="s">
        <v>906</v>
      </c>
    </row>
    <row r="405" spans="1:9" ht="24">
      <c r="A405" s="143">
        <v>3060</v>
      </c>
      <c r="B405" s="140" t="s">
        <v>349</v>
      </c>
      <c r="C405" s="141" t="s">
        <v>601</v>
      </c>
      <c r="D405" s="297">
        <v>105</v>
      </c>
      <c r="E405" s="297">
        <f t="shared" si="12"/>
        <v>16.560469371017604</v>
      </c>
      <c r="F405" s="141" t="s">
        <v>1058</v>
      </c>
      <c r="G405" s="141" t="s">
        <v>1173</v>
      </c>
      <c r="H405" s="141" t="s">
        <v>1121</v>
      </c>
      <c r="I405" s="141" t="s">
        <v>1051</v>
      </c>
    </row>
    <row r="406" spans="1:9" ht="15">
      <c r="A406" s="143">
        <v>3082</v>
      </c>
      <c r="B406" s="140" t="s">
        <v>602</v>
      </c>
      <c r="C406" s="141" t="s">
        <v>603</v>
      </c>
      <c r="D406" s="298"/>
      <c r="E406" s="297">
        <v>1250</v>
      </c>
      <c r="F406" s="141" t="s">
        <v>604</v>
      </c>
      <c r="G406" s="141" t="s">
        <v>909</v>
      </c>
      <c r="H406" s="141" t="s">
        <v>1120</v>
      </c>
      <c r="I406" s="141" t="s">
        <v>1051</v>
      </c>
    </row>
    <row r="407" spans="1:9" ht="15">
      <c r="A407" s="143">
        <v>3083</v>
      </c>
      <c r="B407" s="140" t="s">
        <v>602</v>
      </c>
      <c r="C407" s="141" t="s">
        <v>475</v>
      </c>
      <c r="D407" s="298"/>
      <c r="E407" s="297">
        <v>1250</v>
      </c>
      <c r="F407" s="141" t="s">
        <v>476</v>
      </c>
      <c r="G407" s="141" t="s">
        <v>909</v>
      </c>
      <c r="H407" s="141" t="s">
        <v>1120</v>
      </c>
      <c r="I407" s="141" t="s">
        <v>1051</v>
      </c>
    </row>
    <row r="408" spans="1:9" ht="15">
      <c r="A408" s="143">
        <v>3084</v>
      </c>
      <c r="B408" s="140" t="s">
        <v>602</v>
      </c>
      <c r="C408" s="141" t="s">
        <v>477</v>
      </c>
      <c r="D408" s="298"/>
      <c r="E408" s="297">
        <v>1250</v>
      </c>
      <c r="F408" s="141" t="s">
        <v>606</v>
      </c>
      <c r="G408" s="141" t="s">
        <v>909</v>
      </c>
      <c r="H408" s="141" t="s">
        <v>1120</v>
      </c>
      <c r="I408" s="141" t="s">
        <v>1051</v>
      </c>
    </row>
    <row r="409" spans="1:9" ht="15">
      <c r="A409" s="143">
        <v>3085</v>
      </c>
      <c r="B409" s="140" t="s">
        <v>602</v>
      </c>
      <c r="C409" s="141" t="s">
        <v>607</v>
      </c>
      <c r="D409" s="298"/>
      <c r="E409" s="297">
        <v>1250</v>
      </c>
      <c r="F409" s="141" t="s">
        <v>608</v>
      </c>
      <c r="G409" s="141" t="s">
        <v>909</v>
      </c>
      <c r="H409" s="141" t="s">
        <v>1120</v>
      </c>
      <c r="I409" s="141" t="s">
        <v>1051</v>
      </c>
    </row>
    <row r="410" spans="1:9" ht="24">
      <c r="A410" s="143">
        <v>3062</v>
      </c>
      <c r="B410" s="140" t="s">
        <v>609</v>
      </c>
      <c r="C410" s="141" t="s">
        <v>610</v>
      </c>
      <c r="D410" s="297">
        <v>90</v>
      </c>
      <c r="E410" s="297">
        <f>D410/6.3404</f>
        <v>14.194688032300801</v>
      </c>
      <c r="F410" s="141" t="s">
        <v>611</v>
      </c>
      <c r="G410" s="141" t="s">
        <v>1139</v>
      </c>
      <c r="H410" s="141" t="s">
        <v>1119</v>
      </c>
      <c r="I410" s="141" t="s">
        <v>1051</v>
      </c>
    </row>
    <row r="411" spans="1:9" ht="24">
      <c r="A411" s="143">
        <v>3073</v>
      </c>
      <c r="B411" s="140" t="s">
        <v>609</v>
      </c>
      <c r="C411" s="141" t="s">
        <v>364</v>
      </c>
      <c r="D411" s="297">
        <v>10</v>
      </c>
      <c r="E411" s="297">
        <f>D411/6.3404</f>
        <v>1.5771875591445335</v>
      </c>
      <c r="F411" s="141" t="s">
        <v>1058</v>
      </c>
      <c r="G411" s="141" t="s">
        <v>1173</v>
      </c>
      <c r="H411" s="141" t="s">
        <v>1121</v>
      </c>
      <c r="I411" s="141" t="s">
        <v>1051</v>
      </c>
    </row>
    <row r="412" spans="1:9" ht="24">
      <c r="A412" s="143">
        <v>3075</v>
      </c>
      <c r="B412" s="140" t="s">
        <v>609</v>
      </c>
      <c r="C412" s="141" t="s">
        <v>365</v>
      </c>
      <c r="D412" s="297">
        <v>300</v>
      </c>
      <c r="E412" s="297">
        <f>D412/6.3404</f>
        <v>47.315626774336</v>
      </c>
      <c r="F412" s="141" t="s">
        <v>442</v>
      </c>
      <c r="G412" s="141" t="s">
        <v>1145</v>
      </c>
      <c r="H412" s="141" t="s">
        <v>1121</v>
      </c>
      <c r="I412" s="141" t="s">
        <v>1051</v>
      </c>
    </row>
    <row r="413" spans="1:9" ht="14.25">
      <c r="A413" s="143">
        <v>3078</v>
      </c>
      <c r="B413" s="140" t="s">
        <v>609</v>
      </c>
      <c r="C413" s="141" t="s">
        <v>366</v>
      </c>
      <c r="D413" s="297">
        <v>27</v>
      </c>
      <c r="E413" s="297">
        <f>D413/6.3404</f>
        <v>4.258406409690241</v>
      </c>
      <c r="F413" s="141" t="s">
        <v>952</v>
      </c>
      <c r="G413" s="141" t="s">
        <v>1311</v>
      </c>
      <c r="H413" s="141" t="s">
        <v>1121</v>
      </c>
      <c r="I413" s="141" t="s">
        <v>1051</v>
      </c>
    </row>
    <row r="414" spans="1:9" ht="24">
      <c r="A414" s="143">
        <v>3079</v>
      </c>
      <c r="B414" s="140" t="s">
        <v>609</v>
      </c>
      <c r="C414" s="141" t="s">
        <v>367</v>
      </c>
      <c r="D414" s="297">
        <v>30000</v>
      </c>
      <c r="E414" s="297">
        <f>D414/6.3404</f>
        <v>4731.562677433601</v>
      </c>
      <c r="F414" s="141" t="s">
        <v>1290</v>
      </c>
      <c r="G414" s="141" t="s">
        <v>1321</v>
      </c>
      <c r="H414" s="141" t="s">
        <v>1119</v>
      </c>
      <c r="I414" s="141" t="s">
        <v>1051</v>
      </c>
    </row>
    <row r="415" spans="1:9" ht="15">
      <c r="A415" s="143">
        <v>3286</v>
      </c>
      <c r="B415" s="140" t="s">
        <v>609</v>
      </c>
      <c r="C415" s="141" t="s">
        <v>368</v>
      </c>
      <c r="D415" s="298"/>
      <c r="E415" s="297">
        <v>1250</v>
      </c>
      <c r="F415" s="141" t="s">
        <v>913</v>
      </c>
      <c r="G415" s="141" t="s">
        <v>909</v>
      </c>
      <c r="H415" s="141" t="s">
        <v>1120</v>
      </c>
      <c r="I415" s="141" t="s">
        <v>1051</v>
      </c>
    </row>
    <row r="416" spans="1:9" ht="24">
      <c r="A416" s="143">
        <v>3052</v>
      </c>
      <c r="B416" s="140" t="s">
        <v>369</v>
      </c>
      <c r="C416" s="141" t="s">
        <v>370</v>
      </c>
      <c r="D416" s="297">
        <v>1018.08</v>
      </c>
      <c r="E416" s="297">
        <f>D416/6.3404</f>
        <v>160.5703110213867</v>
      </c>
      <c r="F416" s="141" t="s">
        <v>976</v>
      </c>
      <c r="G416" s="141" t="s">
        <v>1318</v>
      </c>
      <c r="H416" s="141" t="s">
        <v>1119</v>
      </c>
      <c r="I416" s="141" t="s">
        <v>906</v>
      </c>
    </row>
    <row r="417" spans="1:9" ht="24">
      <c r="A417" s="143">
        <v>3061</v>
      </c>
      <c r="B417" s="140" t="s">
        <v>369</v>
      </c>
      <c r="C417" s="141" t="s">
        <v>371</v>
      </c>
      <c r="D417" s="297">
        <v>200</v>
      </c>
      <c r="E417" s="297">
        <f>D417/6.3404</f>
        <v>31.54375118289067</v>
      </c>
      <c r="F417" s="141" t="s">
        <v>574</v>
      </c>
      <c r="G417" s="141" t="s">
        <v>1176</v>
      </c>
      <c r="H417" s="141" t="s">
        <v>1119</v>
      </c>
      <c r="I417" s="141" t="s">
        <v>1051</v>
      </c>
    </row>
    <row r="418" spans="1:9" ht="14.25">
      <c r="A418" s="143">
        <v>3101</v>
      </c>
      <c r="B418" s="140" t="s">
        <v>369</v>
      </c>
      <c r="C418" s="141" t="s">
        <v>839</v>
      </c>
      <c r="D418" s="297">
        <v>40</v>
      </c>
      <c r="E418" s="297">
        <f>D418/6.3404</f>
        <v>6.308750236578134</v>
      </c>
      <c r="F418" s="141" t="s">
        <v>772</v>
      </c>
      <c r="G418" s="141" t="s">
        <v>1173</v>
      </c>
      <c r="H418" s="141" t="s">
        <v>1121</v>
      </c>
      <c r="I418" s="141" t="s">
        <v>1051</v>
      </c>
    </row>
    <row r="419" spans="1:9" ht="15">
      <c r="A419" s="143">
        <v>3474</v>
      </c>
      <c r="B419" s="140" t="s">
        <v>372</v>
      </c>
      <c r="C419" s="141" t="s">
        <v>1242</v>
      </c>
      <c r="D419" s="298"/>
      <c r="E419" s="297">
        <v>200</v>
      </c>
      <c r="F419" s="141" t="s">
        <v>1105</v>
      </c>
      <c r="G419" s="141" t="s">
        <v>1323</v>
      </c>
      <c r="H419" s="141" t="s">
        <v>1121</v>
      </c>
      <c r="I419" s="141" t="s">
        <v>1051</v>
      </c>
    </row>
    <row r="420" spans="1:9" ht="24">
      <c r="A420" s="143">
        <v>3094</v>
      </c>
      <c r="B420" s="140" t="s">
        <v>373</v>
      </c>
      <c r="C420" s="141" t="s">
        <v>254</v>
      </c>
      <c r="D420" s="297">
        <v>23</v>
      </c>
      <c r="E420" s="297">
        <f>D420/6.3395</f>
        <v>3.628046375897153</v>
      </c>
      <c r="F420" s="141" t="s">
        <v>1059</v>
      </c>
      <c r="G420" s="141" t="s">
        <v>1137</v>
      </c>
      <c r="H420" s="141" t="s">
        <v>225</v>
      </c>
      <c r="I420" s="141" t="s">
        <v>1051</v>
      </c>
    </row>
    <row r="421" spans="1:9" ht="24">
      <c r="A421" s="143">
        <v>3095</v>
      </c>
      <c r="B421" s="140" t="s">
        <v>373</v>
      </c>
      <c r="C421" s="141" t="s">
        <v>255</v>
      </c>
      <c r="D421" s="297">
        <v>18</v>
      </c>
      <c r="E421" s="297">
        <f aca="true" t="shared" si="13" ref="E421:E474">D421/6.3395</f>
        <v>2.8393406420064675</v>
      </c>
      <c r="F421" s="141" t="s">
        <v>1059</v>
      </c>
      <c r="G421" s="141" t="s">
        <v>1137</v>
      </c>
      <c r="H421" s="141" t="s">
        <v>225</v>
      </c>
      <c r="I421" s="141" t="s">
        <v>1051</v>
      </c>
    </row>
    <row r="422" spans="1:9" ht="24">
      <c r="A422" s="143">
        <v>3097</v>
      </c>
      <c r="B422" s="140" t="s">
        <v>373</v>
      </c>
      <c r="C422" s="141" t="s">
        <v>256</v>
      </c>
      <c r="D422" s="297">
        <v>5</v>
      </c>
      <c r="E422" s="297">
        <f t="shared" si="13"/>
        <v>0.7887057338906853</v>
      </c>
      <c r="F422" s="141" t="s">
        <v>1058</v>
      </c>
      <c r="G422" s="141" t="s">
        <v>1173</v>
      </c>
      <c r="H422" s="141" t="s">
        <v>1121</v>
      </c>
      <c r="I422" s="141" t="s">
        <v>1051</v>
      </c>
    </row>
    <row r="423" spans="1:9" ht="14.25">
      <c r="A423" s="143">
        <v>3098</v>
      </c>
      <c r="B423" s="140" t="s">
        <v>373</v>
      </c>
      <c r="C423" s="141" t="s">
        <v>257</v>
      </c>
      <c r="D423" s="297">
        <v>350</v>
      </c>
      <c r="E423" s="297">
        <f t="shared" si="13"/>
        <v>55.209401372347976</v>
      </c>
      <c r="F423" s="141" t="s">
        <v>258</v>
      </c>
      <c r="G423" s="141" t="s">
        <v>1173</v>
      </c>
      <c r="H423" s="141" t="s">
        <v>1121</v>
      </c>
      <c r="I423" s="141" t="s">
        <v>1051</v>
      </c>
    </row>
    <row r="424" spans="1:9" ht="36">
      <c r="A424" s="143">
        <v>3099</v>
      </c>
      <c r="B424" s="140" t="s">
        <v>373</v>
      </c>
      <c r="C424" s="141" t="s">
        <v>377</v>
      </c>
      <c r="D424" s="297">
        <v>50840</v>
      </c>
      <c r="E424" s="297">
        <f t="shared" si="13"/>
        <v>8019.559902200489</v>
      </c>
      <c r="F424" s="141" t="s">
        <v>683</v>
      </c>
      <c r="G424" s="141" t="s">
        <v>1323</v>
      </c>
      <c r="H424" s="141" t="s">
        <v>1119</v>
      </c>
      <c r="I424" s="141" t="s">
        <v>1051</v>
      </c>
    </row>
    <row r="425" spans="1:9" ht="36">
      <c r="A425" s="143">
        <v>3100</v>
      </c>
      <c r="B425" s="140" t="s">
        <v>373</v>
      </c>
      <c r="C425" s="141" t="s">
        <v>508</v>
      </c>
      <c r="D425" s="297">
        <v>12710</v>
      </c>
      <c r="E425" s="297">
        <f t="shared" si="13"/>
        <v>2004.8899755501222</v>
      </c>
      <c r="F425" s="141" t="s">
        <v>683</v>
      </c>
      <c r="G425" s="141" t="s">
        <v>1323</v>
      </c>
      <c r="H425" s="141" t="s">
        <v>1121</v>
      </c>
      <c r="I425" s="141" t="s">
        <v>1051</v>
      </c>
    </row>
    <row r="426" spans="1:9" ht="36">
      <c r="A426" s="143">
        <v>3114</v>
      </c>
      <c r="B426" s="140" t="s">
        <v>373</v>
      </c>
      <c r="C426" s="141" t="s">
        <v>509</v>
      </c>
      <c r="D426" s="297">
        <v>2451</v>
      </c>
      <c r="E426" s="297">
        <f t="shared" si="13"/>
        <v>386.623550753214</v>
      </c>
      <c r="F426" s="141" t="s">
        <v>683</v>
      </c>
      <c r="G426" s="141" t="s">
        <v>1323</v>
      </c>
      <c r="H426" s="141" t="s">
        <v>1119</v>
      </c>
      <c r="I426" s="141" t="s">
        <v>1051</v>
      </c>
    </row>
    <row r="427" spans="1:9" ht="14.25">
      <c r="A427" s="143">
        <v>3096</v>
      </c>
      <c r="B427" s="140" t="s">
        <v>510</v>
      </c>
      <c r="C427" s="141" t="s">
        <v>511</v>
      </c>
      <c r="D427" s="297">
        <v>18</v>
      </c>
      <c r="E427" s="297">
        <f t="shared" si="13"/>
        <v>2.8393406420064675</v>
      </c>
      <c r="F427" s="141" t="s">
        <v>1059</v>
      </c>
      <c r="G427" s="141" t="s">
        <v>1137</v>
      </c>
      <c r="H427" s="141" t="s">
        <v>225</v>
      </c>
      <c r="I427" s="141" t="s">
        <v>1051</v>
      </c>
    </row>
    <row r="428" spans="1:9" ht="24">
      <c r="A428" s="143">
        <v>3122</v>
      </c>
      <c r="B428" s="140" t="s">
        <v>510</v>
      </c>
      <c r="C428" s="141" t="s">
        <v>512</v>
      </c>
      <c r="D428" s="297">
        <v>1988.32</v>
      </c>
      <c r="E428" s="297">
        <f t="shared" si="13"/>
        <v>313.6398769619055</v>
      </c>
      <c r="F428" s="141" t="s">
        <v>976</v>
      </c>
      <c r="G428" s="141" t="s">
        <v>1318</v>
      </c>
      <c r="H428" s="141" t="s">
        <v>1119</v>
      </c>
      <c r="I428" s="141" t="s">
        <v>906</v>
      </c>
    </row>
    <row r="429" spans="1:9" ht="14.25">
      <c r="A429" s="143">
        <v>3093</v>
      </c>
      <c r="B429" s="140" t="s">
        <v>513</v>
      </c>
      <c r="C429" s="141" t="s">
        <v>638</v>
      </c>
      <c r="D429" s="297">
        <v>178.6</v>
      </c>
      <c r="E429" s="297">
        <f t="shared" si="13"/>
        <v>28.172568814575282</v>
      </c>
      <c r="F429" s="141" t="s">
        <v>1149</v>
      </c>
      <c r="G429" s="141" t="s">
        <v>1176</v>
      </c>
      <c r="H429" s="141" t="s">
        <v>1121</v>
      </c>
      <c r="I429" s="141" t="s">
        <v>1051</v>
      </c>
    </row>
    <row r="430" spans="1:9" ht="24">
      <c r="A430" s="143">
        <v>3121</v>
      </c>
      <c r="B430" s="140" t="s">
        <v>513</v>
      </c>
      <c r="C430" s="142" t="s">
        <v>153</v>
      </c>
      <c r="D430" s="297">
        <v>955.68</v>
      </c>
      <c r="E430" s="297">
        <f t="shared" si="13"/>
        <v>150.75005915293002</v>
      </c>
      <c r="F430" s="141" t="s">
        <v>912</v>
      </c>
      <c r="G430" s="141" t="s">
        <v>1319</v>
      </c>
      <c r="H430" s="141" t="s">
        <v>1119</v>
      </c>
      <c r="I430" s="141" t="s">
        <v>906</v>
      </c>
    </row>
    <row r="431" spans="1:9" ht="14.25">
      <c r="A431" s="143">
        <v>3135</v>
      </c>
      <c r="B431" s="140" t="s">
        <v>513</v>
      </c>
      <c r="C431" s="141" t="s">
        <v>639</v>
      </c>
      <c r="D431" s="297">
        <v>50</v>
      </c>
      <c r="E431" s="297">
        <f t="shared" si="13"/>
        <v>7.887057338906854</v>
      </c>
      <c r="F431" s="141" t="s">
        <v>772</v>
      </c>
      <c r="G431" s="141" t="s">
        <v>1173</v>
      </c>
      <c r="H431" s="141" t="s">
        <v>1121</v>
      </c>
      <c r="I431" s="141" t="s">
        <v>1051</v>
      </c>
    </row>
    <row r="432" spans="1:9" ht="24">
      <c r="A432" s="143">
        <v>3105</v>
      </c>
      <c r="B432" s="140" t="s">
        <v>640</v>
      </c>
      <c r="C432" s="141" t="s">
        <v>641</v>
      </c>
      <c r="D432" s="297">
        <v>8</v>
      </c>
      <c r="E432" s="297">
        <f t="shared" si="13"/>
        <v>1.2619291742250967</v>
      </c>
      <c r="F432" s="141" t="s">
        <v>888</v>
      </c>
      <c r="G432" s="141" t="s">
        <v>1173</v>
      </c>
      <c r="H432" s="141" t="s">
        <v>1121</v>
      </c>
      <c r="I432" s="141" t="s">
        <v>1051</v>
      </c>
    </row>
    <row r="433" spans="1:9" ht="24">
      <c r="A433" s="143">
        <v>3126</v>
      </c>
      <c r="B433" s="140" t="s">
        <v>640</v>
      </c>
      <c r="C433" s="141" t="s">
        <v>642</v>
      </c>
      <c r="D433" s="297">
        <v>480</v>
      </c>
      <c r="E433" s="297">
        <f t="shared" si="13"/>
        <v>75.71575045350579</v>
      </c>
      <c r="F433" s="141" t="s">
        <v>1008</v>
      </c>
      <c r="G433" s="141" t="s">
        <v>1318</v>
      </c>
      <c r="H433" s="141" t="s">
        <v>1119</v>
      </c>
      <c r="I433" s="141" t="s">
        <v>906</v>
      </c>
    </row>
    <row r="434" spans="1:9" ht="24">
      <c r="A434" s="143">
        <v>3139</v>
      </c>
      <c r="B434" s="140" t="s">
        <v>640</v>
      </c>
      <c r="C434" s="141" t="s">
        <v>517</v>
      </c>
      <c r="D434" s="297">
        <v>22</v>
      </c>
      <c r="E434" s="297">
        <f t="shared" si="13"/>
        <v>3.4703052291190155</v>
      </c>
      <c r="F434" s="141" t="s">
        <v>1059</v>
      </c>
      <c r="G434" s="141" t="s">
        <v>1137</v>
      </c>
      <c r="H434" s="141" t="s">
        <v>1119</v>
      </c>
      <c r="I434" s="141" t="s">
        <v>1051</v>
      </c>
    </row>
    <row r="435" spans="1:9" ht="24">
      <c r="A435" s="143">
        <v>3143</v>
      </c>
      <c r="B435" s="140" t="s">
        <v>640</v>
      </c>
      <c r="C435" s="141" t="s">
        <v>518</v>
      </c>
      <c r="D435" s="297">
        <v>480</v>
      </c>
      <c r="E435" s="297">
        <f t="shared" si="13"/>
        <v>75.71575045350579</v>
      </c>
      <c r="F435" s="141" t="s">
        <v>1008</v>
      </c>
      <c r="G435" s="141" t="s">
        <v>1318</v>
      </c>
      <c r="H435" s="141" t="s">
        <v>1121</v>
      </c>
      <c r="I435" s="141" t="s">
        <v>906</v>
      </c>
    </row>
    <row r="436" spans="1:9" ht="24">
      <c r="A436" s="143">
        <v>3154</v>
      </c>
      <c r="B436" s="140" t="s">
        <v>640</v>
      </c>
      <c r="C436" s="141" t="s">
        <v>519</v>
      </c>
      <c r="D436" s="297">
        <v>480</v>
      </c>
      <c r="E436" s="297">
        <f t="shared" si="13"/>
        <v>75.71575045350579</v>
      </c>
      <c r="F436" s="141" t="s">
        <v>1008</v>
      </c>
      <c r="G436" s="141" t="s">
        <v>1318</v>
      </c>
      <c r="H436" s="141" t="s">
        <v>1119</v>
      </c>
      <c r="I436" s="141" t="s">
        <v>906</v>
      </c>
    </row>
    <row r="437" spans="1:9" ht="24">
      <c r="A437" s="143">
        <v>3102</v>
      </c>
      <c r="B437" s="140" t="s">
        <v>520</v>
      </c>
      <c r="C437" s="141" t="s">
        <v>645</v>
      </c>
      <c r="D437" s="297">
        <v>34</v>
      </c>
      <c r="E437" s="297">
        <f t="shared" si="13"/>
        <v>5.36319899045666</v>
      </c>
      <c r="F437" s="141" t="s">
        <v>1059</v>
      </c>
      <c r="G437" s="141" t="s">
        <v>1137</v>
      </c>
      <c r="H437" s="141" t="s">
        <v>225</v>
      </c>
      <c r="I437" s="141" t="s">
        <v>1051</v>
      </c>
    </row>
    <row r="438" spans="1:9" ht="24">
      <c r="A438" s="143">
        <v>3103</v>
      </c>
      <c r="B438" s="140" t="s">
        <v>520</v>
      </c>
      <c r="C438" s="141" t="s">
        <v>646</v>
      </c>
      <c r="D438" s="297">
        <v>32</v>
      </c>
      <c r="E438" s="297">
        <f t="shared" si="13"/>
        <v>5.047716696900387</v>
      </c>
      <c r="F438" s="141" t="s">
        <v>1059</v>
      </c>
      <c r="G438" s="141" t="s">
        <v>1137</v>
      </c>
      <c r="H438" s="141" t="s">
        <v>225</v>
      </c>
      <c r="I438" s="141" t="s">
        <v>1051</v>
      </c>
    </row>
    <row r="439" spans="1:9" ht="24">
      <c r="A439" s="143">
        <v>3104</v>
      </c>
      <c r="B439" s="140" t="s">
        <v>520</v>
      </c>
      <c r="C439" s="141" t="s">
        <v>786</v>
      </c>
      <c r="D439" s="297">
        <v>22</v>
      </c>
      <c r="E439" s="297">
        <f t="shared" si="13"/>
        <v>3.4703052291190155</v>
      </c>
      <c r="F439" s="141" t="s">
        <v>1059</v>
      </c>
      <c r="G439" s="141" t="s">
        <v>1137</v>
      </c>
      <c r="H439" s="141" t="s">
        <v>225</v>
      </c>
      <c r="I439" s="141" t="s">
        <v>1051</v>
      </c>
    </row>
    <row r="440" spans="1:9" ht="14.25">
      <c r="A440" s="143">
        <v>3106</v>
      </c>
      <c r="B440" s="140" t="s">
        <v>520</v>
      </c>
      <c r="C440" s="141" t="s">
        <v>639</v>
      </c>
      <c r="D440" s="297">
        <v>40</v>
      </c>
      <c r="E440" s="297">
        <f t="shared" si="13"/>
        <v>6.309645871125483</v>
      </c>
      <c r="F440" s="141" t="s">
        <v>772</v>
      </c>
      <c r="G440" s="141" t="s">
        <v>1173</v>
      </c>
      <c r="H440" s="141" t="s">
        <v>1121</v>
      </c>
      <c r="I440" s="141" t="s">
        <v>1051</v>
      </c>
    </row>
    <row r="441" spans="1:9" ht="24">
      <c r="A441" s="143">
        <v>3109</v>
      </c>
      <c r="B441" s="140" t="s">
        <v>520</v>
      </c>
      <c r="C441" s="141" t="s">
        <v>648</v>
      </c>
      <c r="D441" s="297">
        <v>2.5</v>
      </c>
      <c r="E441" s="297">
        <f t="shared" si="13"/>
        <v>0.39435286694534266</v>
      </c>
      <c r="F441" s="141" t="s">
        <v>1058</v>
      </c>
      <c r="G441" s="141" t="s">
        <v>1173</v>
      </c>
      <c r="H441" s="141" t="s">
        <v>1121</v>
      </c>
      <c r="I441" s="141" t="s">
        <v>1051</v>
      </c>
    </row>
    <row r="442" spans="1:9" ht="24">
      <c r="A442" s="143">
        <v>3123</v>
      </c>
      <c r="B442" s="140" t="s">
        <v>520</v>
      </c>
      <c r="C442" s="141" t="s">
        <v>403</v>
      </c>
      <c r="D442" s="297">
        <v>295.25</v>
      </c>
      <c r="E442" s="297">
        <f t="shared" si="13"/>
        <v>46.57307358624497</v>
      </c>
      <c r="F442" s="141" t="s">
        <v>1149</v>
      </c>
      <c r="G442" s="141" t="s">
        <v>1176</v>
      </c>
      <c r="H442" s="141" t="s">
        <v>1119</v>
      </c>
      <c r="I442" s="141" t="s">
        <v>906</v>
      </c>
    </row>
    <row r="443" spans="1:9" ht="24">
      <c r="A443" s="143">
        <v>3124</v>
      </c>
      <c r="B443" s="140" t="s">
        <v>278</v>
      </c>
      <c r="C443" s="141" t="s">
        <v>279</v>
      </c>
      <c r="D443" s="297">
        <v>180.51</v>
      </c>
      <c r="E443" s="297">
        <f t="shared" si="13"/>
        <v>28.47385440492152</v>
      </c>
      <c r="F443" s="141" t="s">
        <v>1149</v>
      </c>
      <c r="G443" s="141" t="s">
        <v>1176</v>
      </c>
      <c r="H443" s="141" t="s">
        <v>1121</v>
      </c>
      <c r="I443" s="141" t="s">
        <v>906</v>
      </c>
    </row>
    <row r="444" spans="1:9" ht="24">
      <c r="A444" s="143">
        <v>3125</v>
      </c>
      <c r="B444" s="140" t="s">
        <v>278</v>
      </c>
      <c r="C444" s="141" t="s">
        <v>279</v>
      </c>
      <c r="D444" s="297">
        <v>201.48</v>
      </c>
      <c r="E444" s="297">
        <f t="shared" si="13"/>
        <v>31.781686252859057</v>
      </c>
      <c r="F444" s="141" t="s">
        <v>1149</v>
      </c>
      <c r="G444" s="141" t="s">
        <v>1176</v>
      </c>
      <c r="H444" s="141" t="s">
        <v>1121</v>
      </c>
      <c r="I444" s="141" t="s">
        <v>906</v>
      </c>
    </row>
    <row r="445" spans="1:9" ht="24">
      <c r="A445" s="143">
        <v>3128</v>
      </c>
      <c r="B445" s="140" t="s">
        <v>278</v>
      </c>
      <c r="C445" s="141" t="s">
        <v>280</v>
      </c>
      <c r="D445" s="297">
        <v>30</v>
      </c>
      <c r="E445" s="297">
        <f t="shared" si="13"/>
        <v>4.732234403344112</v>
      </c>
      <c r="F445" s="141" t="s">
        <v>1058</v>
      </c>
      <c r="G445" s="141" t="s">
        <v>1173</v>
      </c>
      <c r="H445" s="141" t="s">
        <v>1121</v>
      </c>
      <c r="I445" s="141" t="s">
        <v>1051</v>
      </c>
    </row>
    <row r="446" spans="1:9" ht="14.25">
      <c r="A446" s="143">
        <v>3141</v>
      </c>
      <c r="B446" s="140" t="s">
        <v>278</v>
      </c>
      <c r="C446" s="141" t="s">
        <v>281</v>
      </c>
      <c r="D446" s="297">
        <v>16</v>
      </c>
      <c r="E446" s="297">
        <f t="shared" si="13"/>
        <v>2.5238583484501933</v>
      </c>
      <c r="F446" s="141" t="s">
        <v>1059</v>
      </c>
      <c r="G446" s="141" t="s">
        <v>1137</v>
      </c>
      <c r="H446" s="141" t="s">
        <v>1120</v>
      </c>
      <c r="I446" s="141" t="s">
        <v>1051</v>
      </c>
    </row>
    <row r="447" spans="1:9" ht="14.25">
      <c r="A447" s="143">
        <v>3142</v>
      </c>
      <c r="B447" s="140" t="s">
        <v>278</v>
      </c>
      <c r="C447" s="141" t="s">
        <v>282</v>
      </c>
      <c r="D447" s="297">
        <v>63</v>
      </c>
      <c r="E447" s="297">
        <f t="shared" si="13"/>
        <v>9.937692247022635</v>
      </c>
      <c r="F447" s="141" t="s">
        <v>1059</v>
      </c>
      <c r="G447" s="141" t="s">
        <v>1137</v>
      </c>
      <c r="H447" s="141" t="s">
        <v>1120</v>
      </c>
      <c r="I447" s="141" t="s">
        <v>1051</v>
      </c>
    </row>
    <row r="448" spans="1:9" ht="24">
      <c r="A448" s="143">
        <v>3113</v>
      </c>
      <c r="B448" s="140" t="s">
        <v>283</v>
      </c>
      <c r="C448" s="141" t="s">
        <v>284</v>
      </c>
      <c r="D448" s="297">
        <v>120</v>
      </c>
      <c r="E448" s="297">
        <f t="shared" si="13"/>
        <v>18.928937613376448</v>
      </c>
      <c r="F448" s="141" t="s">
        <v>1058</v>
      </c>
      <c r="G448" s="141" t="s">
        <v>1173</v>
      </c>
      <c r="H448" s="141" t="s">
        <v>1119</v>
      </c>
      <c r="I448" s="141" t="s">
        <v>1051</v>
      </c>
    </row>
    <row r="449" spans="1:9" ht="24">
      <c r="A449" s="143">
        <v>3127</v>
      </c>
      <c r="B449" s="140" t="s">
        <v>283</v>
      </c>
      <c r="C449" s="141" t="s">
        <v>536</v>
      </c>
      <c r="D449" s="297">
        <v>24</v>
      </c>
      <c r="E449" s="297">
        <f t="shared" si="13"/>
        <v>3.7857875226752897</v>
      </c>
      <c r="F449" s="141" t="s">
        <v>1059</v>
      </c>
      <c r="G449" s="141" t="s">
        <v>1137</v>
      </c>
      <c r="H449" s="141" t="s">
        <v>225</v>
      </c>
      <c r="I449" s="141" t="s">
        <v>1051</v>
      </c>
    </row>
    <row r="450" spans="1:9" ht="24">
      <c r="A450" s="143">
        <v>3134</v>
      </c>
      <c r="B450" s="140" t="s">
        <v>283</v>
      </c>
      <c r="C450" s="141" t="s">
        <v>786</v>
      </c>
      <c r="D450" s="297">
        <v>23</v>
      </c>
      <c r="E450" s="297">
        <f t="shared" si="13"/>
        <v>3.628046375897153</v>
      </c>
      <c r="F450" s="141" t="s">
        <v>1059</v>
      </c>
      <c r="G450" s="141" t="s">
        <v>1137</v>
      </c>
      <c r="H450" s="141" t="s">
        <v>225</v>
      </c>
      <c r="I450" s="141" t="s">
        <v>1051</v>
      </c>
    </row>
    <row r="451" spans="1:9" ht="14.25">
      <c r="A451" s="143">
        <v>3155</v>
      </c>
      <c r="B451" s="140" t="s">
        <v>283</v>
      </c>
      <c r="C451" s="141" t="s">
        <v>537</v>
      </c>
      <c r="D451" s="297">
        <v>29</v>
      </c>
      <c r="E451" s="297">
        <f t="shared" si="13"/>
        <v>4.574493256565975</v>
      </c>
      <c r="F451" s="141" t="s">
        <v>1059</v>
      </c>
      <c r="G451" s="141" t="s">
        <v>1137</v>
      </c>
      <c r="H451" s="141" t="s">
        <v>1119</v>
      </c>
      <c r="I451" s="141" t="s">
        <v>1051</v>
      </c>
    </row>
    <row r="452" spans="1:9" ht="14.25">
      <c r="A452" s="143">
        <v>3112</v>
      </c>
      <c r="B452" s="140" t="s">
        <v>411</v>
      </c>
      <c r="C452" s="141" t="s">
        <v>639</v>
      </c>
      <c r="D452" s="297">
        <v>40</v>
      </c>
      <c r="E452" s="297">
        <f t="shared" si="13"/>
        <v>6.309645871125483</v>
      </c>
      <c r="F452" s="141" t="s">
        <v>772</v>
      </c>
      <c r="G452" s="141" t="s">
        <v>1173</v>
      </c>
      <c r="H452" s="141" t="s">
        <v>1121</v>
      </c>
      <c r="I452" s="141" t="s">
        <v>1051</v>
      </c>
    </row>
    <row r="453" spans="1:9" ht="24">
      <c r="A453" s="143">
        <v>3107</v>
      </c>
      <c r="B453" s="140" t="s">
        <v>412</v>
      </c>
      <c r="C453" s="141" t="s">
        <v>413</v>
      </c>
      <c r="D453" s="297">
        <v>15</v>
      </c>
      <c r="E453" s="297">
        <f t="shared" si="13"/>
        <v>2.366117201672056</v>
      </c>
      <c r="F453" s="141" t="s">
        <v>1058</v>
      </c>
      <c r="G453" s="141" t="s">
        <v>1173</v>
      </c>
      <c r="H453" s="141" t="s">
        <v>1119</v>
      </c>
      <c r="I453" s="141" t="s">
        <v>1051</v>
      </c>
    </row>
    <row r="454" spans="1:9" ht="14.25">
      <c r="A454" s="143">
        <v>3110</v>
      </c>
      <c r="B454" s="140" t="s">
        <v>412</v>
      </c>
      <c r="C454" s="141" t="s">
        <v>540</v>
      </c>
      <c r="D454" s="297">
        <v>440</v>
      </c>
      <c r="E454" s="297">
        <f t="shared" si="13"/>
        <v>69.40610458238031</v>
      </c>
      <c r="F454" s="141" t="s">
        <v>541</v>
      </c>
      <c r="G454" s="141" t="s">
        <v>1173</v>
      </c>
      <c r="H454" s="141" t="s">
        <v>1121</v>
      </c>
      <c r="I454" s="141" t="s">
        <v>1051</v>
      </c>
    </row>
    <row r="455" spans="1:9" ht="24">
      <c r="A455" s="143">
        <v>3111</v>
      </c>
      <c r="B455" s="140" t="s">
        <v>412</v>
      </c>
      <c r="C455" s="141" t="s">
        <v>542</v>
      </c>
      <c r="D455" s="297">
        <v>57</v>
      </c>
      <c r="E455" s="297">
        <f t="shared" si="13"/>
        <v>8.991245366353812</v>
      </c>
      <c r="F455" s="141" t="s">
        <v>1058</v>
      </c>
      <c r="G455" s="141" t="s">
        <v>1173</v>
      </c>
      <c r="H455" s="141" t="s">
        <v>1121</v>
      </c>
      <c r="I455" s="141" t="s">
        <v>1051</v>
      </c>
    </row>
    <row r="456" spans="1:9" ht="24">
      <c r="A456" s="143">
        <v>3129</v>
      </c>
      <c r="B456" s="140" t="s">
        <v>412</v>
      </c>
      <c r="C456" s="141" t="s">
        <v>543</v>
      </c>
      <c r="D456" s="297">
        <v>980</v>
      </c>
      <c r="E456" s="297">
        <f t="shared" si="13"/>
        <v>154.58632384257433</v>
      </c>
      <c r="F456" s="141" t="s">
        <v>544</v>
      </c>
      <c r="G456" s="141" t="s">
        <v>1282</v>
      </c>
      <c r="H456" s="141" t="s">
        <v>225</v>
      </c>
      <c r="I456" s="141" t="s">
        <v>1051</v>
      </c>
    </row>
    <row r="457" spans="1:9" ht="24">
      <c r="A457" s="143">
        <v>3108</v>
      </c>
      <c r="B457" s="140" t="s">
        <v>545</v>
      </c>
      <c r="C457" s="141" t="s">
        <v>546</v>
      </c>
      <c r="D457" s="297">
        <v>10</v>
      </c>
      <c r="E457" s="297">
        <f t="shared" si="13"/>
        <v>1.5774114677813706</v>
      </c>
      <c r="F457" s="141" t="s">
        <v>1058</v>
      </c>
      <c r="G457" s="141" t="s">
        <v>1186</v>
      </c>
      <c r="H457" s="141" t="s">
        <v>223</v>
      </c>
      <c r="I457" s="141" t="s">
        <v>1051</v>
      </c>
    </row>
    <row r="458" spans="1:9" ht="24">
      <c r="A458" s="143">
        <v>3115</v>
      </c>
      <c r="B458" s="140" t="s">
        <v>547</v>
      </c>
      <c r="C458" s="141" t="s">
        <v>548</v>
      </c>
      <c r="D458" s="297">
        <v>5000</v>
      </c>
      <c r="E458" s="297">
        <f t="shared" si="13"/>
        <v>788.7057338906853</v>
      </c>
      <c r="F458" s="141" t="s">
        <v>1071</v>
      </c>
      <c r="G458" s="141" t="s">
        <v>1316</v>
      </c>
      <c r="H458" s="141" t="s">
        <v>1119</v>
      </c>
      <c r="I458" s="141" t="s">
        <v>1051</v>
      </c>
    </row>
    <row r="459" spans="1:9" ht="14.25">
      <c r="A459" s="143">
        <v>3116</v>
      </c>
      <c r="B459" s="140" t="s">
        <v>547</v>
      </c>
      <c r="C459" s="141" t="s">
        <v>549</v>
      </c>
      <c r="D459" s="297">
        <v>6000</v>
      </c>
      <c r="E459" s="297">
        <f t="shared" si="13"/>
        <v>946.4468806688225</v>
      </c>
      <c r="F459" s="141" t="s">
        <v>905</v>
      </c>
      <c r="G459" s="141" t="s">
        <v>1316</v>
      </c>
      <c r="H459" s="141" t="s">
        <v>1119</v>
      </c>
      <c r="I459" s="141" t="s">
        <v>1051</v>
      </c>
    </row>
    <row r="460" spans="1:9" ht="14.25">
      <c r="A460" s="143">
        <v>3117</v>
      </c>
      <c r="B460" s="140" t="s">
        <v>547</v>
      </c>
      <c r="C460" s="141" t="s">
        <v>424</v>
      </c>
      <c r="D460" s="297">
        <v>2200</v>
      </c>
      <c r="E460" s="297">
        <f t="shared" si="13"/>
        <v>347.0305229119016</v>
      </c>
      <c r="F460" s="141" t="s">
        <v>347</v>
      </c>
      <c r="G460" s="141" t="s">
        <v>1316</v>
      </c>
      <c r="H460" s="141" t="s">
        <v>225</v>
      </c>
      <c r="I460" s="141" t="s">
        <v>1051</v>
      </c>
    </row>
    <row r="461" spans="1:9" ht="36">
      <c r="A461" s="143">
        <v>3118</v>
      </c>
      <c r="B461" s="140" t="s">
        <v>547</v>
      </c>
      <c r="C461" s="141" t="s">
        <v>298</v>
      </c>
      <c r="D461" s="297">
        <v>7500</v>
      </c>
      <c r="E461" s="297">
        <f t="shared" si="13"/>
        <v>1183.058600836028</v>
      </c>
      <c r="F461" s="141" t="s">
        <v>907</v>
      </c>
      <c r="G461" s="141" t="s">
        <v>1314</v>
      </c>
      <c r="H461" s="141" t="s">
        <v>1119</v>
      </c>
      <c r="I461" s="141" t="s">
        <v>906</v>
      </c>
    </row>
    <row r="462" spans="1:9" ht="24">
      <c r="A462" s="143">
        <v>3119</v>
      </c>
      <c r="B462" s="140" t="s">
        <v>547</v>
      </c>
      <c r="C462" s="141" t="s">
        <v>299</v>
      </c>
      <c r="D462" s="297">
        <v>4200</v>
      </c>
      <c r="E462" s="297">
        <f t="shared" si="13"/>
        <v>662.5128164681757</v>
      </c>
      <c r="F462" s="141" t="s">
        <v>1201</v>
      </c>
      <c r="G462" s="141" t="s">
        <v>1316</v>
      </c>
      <c r="H462" s="141" t="s">
        <v>1121</v>
      </c>
      <c r="I462" s="141" t="s">
        <v>906</v>
      </c>
    </row>
    <row r="463" spans="1:9" ht="36">
      <c r="A463" s="143">
        <v>3120</v>
      </c>
      <c r="B463" s="140" t="s">
        <v>547</v>
      </c>
      <c r="C463" s="141" t="s">
        <v>300</v>
      </c>
      <c r="D463" s="297">
        <v>10000</v>
      </c>
      <c r="E463" s="297">
        <f t="shared" si="13"/>
        <v>1577.4114677813707</v>
      </c>
      <c r="F463" s="141" t="s">
        <v>1330</v>
      </c>
      <c r="G463" s="141" t="s">
        <v>1314</v>
      </c>
      <c r="H463" s="141" t="s">
        <v>1119</v>
      </c>
      <c r="I463" s="141" t="s">
        <v>906</v>
      </c>
    </row>
    <row r="464" spans="1:9" ht="14.25">
      <c r="A464" s="143">
        <v>3133</v>
      </c>
      <c r="B464" s="140" t="s">
        <v>547</v>
      </c>
      <c r="C464" s="141" t="s">
        <v>301</v>
      </c>
      <c r="D464" s="297">
        <v>24</v>
      </c>
      <c r="E464" s="297">
        <f t="shared" si="13"/>
        <v>3.7857875226752897</v>
      </c>
      <c r="F464" s="141" t="s">
        <v>1059</v>
      </c>
      <c r="G464" s="141" t="s">
        <v>1137</v>
      </c>
      <c r="H464" s="141" t="s">
        <v>225</v>
      </c>
      <c r="I464" s="141" t="s">
        <v>1051</v>
      </c>
    </row>
    <row r="465" spans="1:9" ht="14.25">
      <c r="A465" s="143">
        <v>3173</v>
      </c>
      <c r="B465" s="140" t="s">
        <v>547</v>
      </c>
      <c r="C465" s="141" t="s">
        <v>302</v>
      </c>
      <c r="D465" s="297">
        <v>48</v>
      </c>
      <c r="E465" s="297">
        <f t="shared" si="13"/>
        <v>7.5715750453505795</v>
      </c>
      <c r="F465" s="141" t="s">
        <v>1059</v>
      </c>
      <c r="G465" s="141" t="s">
        <v>1137</v>
      </c>
      <c r="H465" s="141" t="s">
        <v>114</v>
      </c>
      <c r="I465" s="141" t="s">
        <v>1051</v>
      </c>
    </row>
    <row r="466" spans="1:9" ht="24">
      <c r="A466" s="143">
        <v>3130</v>
      </c>
      <c r="B466" s="140" t="s">
        <v>303</v>
      </c>
      <c r="C466" s="141" t="s">
        <v>304</v>
      </c>
      <c r="D466" s="297">
        <v>28</v>
      </c>
      <c r="E466" s="297">
        <f t="shared" si="13"/>
        <v>4.416752109787838</v>
      </c>
      <c r="F466" s="141" t="s">
        <v>1059</v>
      </c>
      <c r="G466" s="141" t="s">
        <v>1137</v>
      </c>
      <c r="H466" s="141" t="s">
        <v>1119</v>
      </c>
      <c r="I466" s="141" t="s">
        <v>1051</v>
      </c>
    </row>
    <row r="467" spans="1:9" ht="24">
      <c r="A467" s="143">
        <v>3131</v>
      </c>
      <c r="B467" s="140" t="s">
        <v>303</v>
      </c>
      <c r="C467" s="141" t="s">
        <v>304</v>
      </c>
      <c r="D467" s="297">
        <v>13</v>
      </c>
      <c r="E467" s="297">
        <f t="shared" si="13"/>
        <v>2.0506349081157818</v>
      </c>
      <c r="F467" s="141" t="s">
        <v>1059</v>
      </c>
      <c r="G467" s="141" t="s">
        <v>1137</v>
      </c>
      <c r="H467" s="141" t="s">
        <v>1119</v>
      </c>
      <c r="I467" s="141" t="s">
        <v>1051</v>
      </c>
    </row>
    <row r="468" spans="1:9" ht="24">
      <c r="A468" s="143">
        <v>3132</v>
      </c>
      <c r="B468" s="140" t="s">
        <v>303</v>
      </c>
      <c r="C468" s="141" t="s">
        <v>196</v>
      </c>
      <c r="D468" s="297">
        <v>37</v>
      </c>
      <c r="E468" s="297">
        <f t="shared" si="13"/>
        <v>5.836422430791072</v>
      </c>
      <c r="F468" s="141" t="s">
        <v>1059</v>
      </c>
      <c r="G468" s="141" t="s">
        <v>1137</v>
      </c>
      <c r="H468" s="141" t="s">
        <v>1119</v>
      </c>
      <c r="I468" s="141" t="s">
        <v>1051</v>
      </c>
    </row>
    <row r="469" spans="1:9" ht="14.25">
      <c r="A469" s="143">
        <v>3140</v>
      </c>
      <c r="B469" s="140" t="s">
        <v>303</v>
      </c>
      <c r="C469" s="141" t="s">
        <v>197</v>
      </c>
      <c r="D469" s="297">
        <v>49</v>
      </c>
      <c r="E469" s="297">
        <f t="shared" si="13"/>
        <v>7.729316192128716</v>
      </c>
      <c r="F469" s="141" t="s">
        <v>1059</v>
      </c>
      <c r="G469" s="141" t="s">
        <v>1137</v>
      </c>
      <c r="H469" s="141" t="s">
        <v>1119</v>
      </c>
      <c r="I469" s="141" t="s">
        <v>1051</v>
      </c>
    </row>
    <row r="470" spans="1:9" ht="14.25">
      <c r="A470" s="143">
        <v>3156</v>
      </c>
      <c r="B470" s="140" t="s">
        <v>303</v>
      </c>
      <c r="C470" s="141" t="s">
        <v>198</v>
      </c>
      <c r="D470" s="297">
        <v>26</v>
      </c>
      <c r="E470" s="297">
        <f t="shared" si="13"/>
        <v>4.1012698162315635</v>
      </c>
      <c r="F470" s="141" t="s">
        <v>1059</v>
      </c>
      <c r="G470" s="141" t="s">
        <v>1137</v>
      </c>
      <c r="H470" s="141" t="s">
        <v>1119</v>
      </c>
      <c r="I470" s="141" t="s">
        <v>1051</v>
      </c>
    </row>
    <row r="471" spans="1:9" ht="14.25">
      <c r="A471" s="143">
        <v>3137</v>
      </c>
      <c r="B471" s="140" t="s">
        <v>199</v>
      </c>
      <c r="C471" s="141" t="s">
        <v>639</v>
      </c>
      <c r="D471" s="297">
        <v>50</v>
      </c>
      <c r="E471" s="297">
        <f t="shared" si="13"/>
        <v>7.887057338906854</v>
      </c>
      <c r="F471" s="141" t="s">
        <v>772</v>
      </c>
      <c r="G471" s="141" t="s">
        <v>1173</v>
      </c>
      <c r="H471" s="141" t="s">
        <v>1121</v>
      </c>
      <c r="I471" s="141" t="s">
        <v>1051</v>
      </c>
    </row>
    <row r="472" spans="1:9" ht="14.25">
      <c r="A472" s="143">
        <v>3136</v>
      </c>
      <c r="B472" s="140" t="s">
        <v>200</v>
      </c>
      <c r="C472" s="141" t="s">
        <v>639</v>
      </c>
      <c r="D472" s="297">
        <v>80</v>
      </c>
      <c r="E472" s="297">
        <f t="shared" si="13"/>
        <v>12.619291742250965</v>
      </c>
      <c r="F472" s="141" t="s">
        <v>772</v>
      </c>
      <c r="G472" s="141" t="s">
        <v>1173</v>
      </c>
      <c r="H472" s="141" t="s">
        <v>1121</v>
      </c>
      <c r="I472" s="141" t="s">
        <v>1051</v>
      </c>
    </row>
    <row r="473" spans="1:9" ht="14.25">
      <c r="A473" s="143">
        <v>3138</v>
      </c>
      <c r="B473" s="140" t="s">
        <v>200</v>
      </c>
      <c r="C473" s="141" t="s">
        <v>201</v>
      </c>
      <c r="D473" s="297">
        <v>99</v>
      </c>
      <c r="E473" s="297">
        <f t="shared" si="13"/>
        <v>15.61637353103557</v>
      </c>
      <c r="F473" s="141" t="s">
        <v>202</v>
      </c>
      <c r="G473" s="141" t="s">
        <v>1173</v>
      </c>
      <c r="H473" s="141" t="s">
        <v>1121</v>
      </c>
      <c r="I473" s="141" t="s">
        <v>1051</v>
      </c>
    </row>
    <row r="474" spans="1:9" ht="24">
      <c r="A474" s="143">
        <v>3225</v>
      </c>
      <c r="B474" s="140" t="s">
        <v>311</v>
      </c>
      <c r="C474" s="141" t="s">
        <v>312</v>
      </c>
      <c r="D474" s="297">
        <v>1988.32</v>
      </c>
      <c r="E474" s="297">
        <f t="shared" si="13"/>
        <v>313.6398769619055</v>
      </c>
      <c r="F474" s="141" t="s">
        <v>976</v>
      </c>
      <c r="G474" s="141" t="s">
        <v>1318</v>
      </c>
      <c r="H474" s="141" t="s">
        <v>1119</v>
      </c>
      <c r="I474" s="141" t="s">
        <v>906</v>
      </c>
    </row>
    <row r="475" spans="1:9" ht="15">
      <c r="A475" s="143">
        <v>3475</v>
      </c>
      <c r="B475" s="140" t="s">
        <v>313</v>
      </c>
      <c r="C475" s="141" t="s">
        <v>1242</v>
      </c>
      <c r="D475" s="298"/>
      <c r="E475" s="297">
        <v>200</v>
      </c>
      <c r="F475" s="141" t="s">
        <v>1105</v>
      </c>
      <c r="G475" s="141" t="s">
        <v>1323</v>
      </c>
      <c r="H475" s="141" t="s">
        <v>1121</v>
      </c>
      <c r="I475" s="141" t="s">
        <v>1051</v>
      </c>
    </row>
    <row r="476" spans="1:9" ht="24">
      <c r="A476" s="143">
        <v>3157</v>
      </c>
      <c r="B476" s="140" t="s">
        <v>445</v>
      </c>
      <c r="C476" s="141" t="s">
        <v>446</v>
      </c>
      <c r="D476" s="297">
        <v>300</v>
      </c>
      <c r="E476" s="297">
        <f>D476/6.3144</f>
        <v>47.51045229950589</v>
      </c>
      <c r="F476" s="141" t="s">
        <v>447</v>
      </c>
      <c r="G476" s="141" t="s">
        <v>1145</v>
      </c>
      <c r="H476" s="141" t="s">
        <v>1121</v>
      </c>
      <c r="I476" s="141" t="s">
        <v>1051</v>
      </c>
    </row>
    <row r="477" spans="1:9" ht="24">
      <c r="A477" s="143">
        <v>3158</v>
      </c>
      <c r="B477" s="140" t="s">
        <v>448</v>
      </c>
      <c r="C477" s="141" t="s">
        <v>449</v>
      </c>
      <c r="D477" s="297">
        <v>1400</v>
      </c>
      <c r="E477" s="297">
        <f aca="true" t="shared" si="14" ref="E477:E499">D477/6.3144</f>
        <v>221.71544406436084</v>
      </c>
      <c r="F477" s="141" t="s">
        <v>447</v>
      </c>
      <c r="G477" s="141" t="s">
        <v>1171</v>
      </c>
      <c r="H477" s="141" t="s">
        <v>1119</v>
      </c>
      <c r="I477" s="141" t="s">
        <v>1051</v>
      </c>
    </row>
    <row r="478" spans="1:9" ht="24">
      <c r="A478" s="143">
        <v>3159</v>
      </c>
      <c r="B478" s="140" t="s">
        <v>450</v>
      </c>
      <c r="C478" s="141" t="s">
        <v>639</v>
      </c>
      <c r="D478" s="297">
        <v>40</v>
      </c>
      <c r="E478" s="297">
        <f t="shared" si="14"/>
        <v>6.334726973267452</v>
      </c>
      <c r="F478" s="141" t="s">
        <v>1058</v>
      </c>
      <c r="G478" s="141" t="s">
        <v>1173</v>
      </c>
      <c r="H478" s="141" t="s">
        <v>1121</v>
      </c>
      <c r="I478" s="141" t="s">
        <v>1051</v>
      </c>
    </row>
    <row r="479" spans="1:9" ht="24">
      <c r="A479" s="143">
        <v>3144</v>
      </c>
      <c r="B479" s="140" t="s">
        <v>451</v>
      </c>
      <c r="C479" s="141" t="s">
        <v>452</v>
      </c>
      <c r="D479" s="297">
        <v>480</v>
      </c>
      <c r="E479" s="297">
        <f t="shared" si="14"/>
        <v>76.01672367920942</v>
      </c>
      <c r="F479" s="141" t="s">
        <v>1008</v>
      </c>
      <c r="G479" s="141" t="s">
        <v>1318</v>
      </c>
      <c r="H479" s="141" t="s">
        <v>1121</v>
      </c>
      <c r="I479" s="141" t="s">
        <v>906</v>
      </c>
    </row>
    <row r="480" spans="1:9" ht="24">
      <c r="A480" s="143">
        <v>3184</v>
      </c>
      <c r="B480" s="140" t="s">
        <v>451</v>
      </c>
      <c r="C480" s="141" t="s">
        <v>519</v>
      </c>
      <c r="D480" s="297">
        <v>480</v>
      </c>
      <c r="E480" s="297">
        <f t="shared" si="14"/>
        <v>76.01672367920942</v>
      </c>
      <c r="F480" s="141" t="s">
        <v>1008</v>
      </c>
      <c r="G480" s="141" t="s">
        <v>1318</v>
      </c>
      <c r="H480" s="141" t="s">
        <v>1119</v>
      </c>
      <c r="I480" s="141" t="s">
        <v>906</v>
      </c>
    </row>
    <row r="481" spans="1:9" ht="24">
      <c r="A481" s="143">
        <v>3145</v>
      </c>
      <c r="B481" s="140" t="s">
        <v>453</v>
      </c>
      <c r="C481" s="141" t="s">
        <v>578</v>
      </c>
      <c r="D481" s="297">
        <v>236.38</v>
      </c>
      <c r="E481" s="297">
        <f t="shared" si="14"/>
        <v>37.43506904852401</v>
      </c>
      <c r="F481" s="141" t="s">
        <v>1149</v>
      </c>
      <c r="G481" s="141" t="s">
        <v>1176</v>
      </c>
      <c r="H481" s="141" t="s">
        <v>1121</v>
      </c>
      <c r="I481" s="141" t="s">
        <v>906</v>
      </c>
    </row>
    <row r="482" spans="1:9" ht="24">
      <c r="A482" s="143">
        <v>3146</v>
      </c>
      <c r="B482" s="140" t="s">
        <v>579</v>
      </c>
      <c r="C482" s="141" t="s">
        <v>580</v>
      </c>
      <c r="D482" s="297">
        <v>447.86</v>
      </c>
      <c r="E482" s="297">
        <f t="shared" si="14"/>
        <v>70.92677055618903</v>
      </c>
      <c r="F482" s="141" t="s">
        <v>764</v>
      </c>
      <c r="G482" s="141" t="s">
        <v>1176</v>
      </c>
      <c r="H482" s="141" t="s">
        <v>1119</v>
      </c>
      <c r="I482" s="141" t="s">
        <v>906</v>
      </c>
    </row>
    <row r="483" spans="1:9" ht="24">
      <c r="A483" s="143">
        <v>3152</v>
      </c>
      <c r="B483" s="140" t="s">
        <v>579</v>
      </c>
      <c r="C483" s="141" t="s">
        <v>581</v>
      </c>
      <c r="D483" s="297">
        <v>120</v>
      </c>
      <c r="E483" s="297">
        <f t="shared" si="14"/>
        <v>19.004180919802355</v>
      </c>
      <c r="F483" s="141" t="s">
        <v>912</v>
      </c>
      <c r="G483" s="141" t="s">
        <v>1186</v>
      </c>
      <c r="H483" s="141" t="s">
        <v>223</v>
      </c>
      <c r="I483" s="141" t="s">
        <v>1051</v>
      </c>
    </row>
    <row r="484" spans="1:9" ht="24">
      <c r="A484" s="143">
        <v>3160</v>
      </c>
      <c r="B484" s="140" t="s">
        <v>579</v>
      </c>
      <c r="C484" s="141" t="s">
        <v>582</v>
      </c>
      <c r="D484" s="298"/>
      <c r="E484" s="297">
        <v>625</v>
      </c>
      <c r="F484" s="141" t="s">
        <v>915</v>
      </c>
      <c r="G484" s="141" t="s">
        <v>909</v>
      </c>
      <c r="H484" s="141" t="s">
        <v>1120</v>
      </c>
      <c r="I484" s="141" t="s">
        <v>1051</v>
      </c>
    </row>
    <row r="485" spans="1:9" ht="24">
      <c r="A485" s="143">
        <v>3176</v>
      </c>
      <c r="B485" s="140" t="s">
        <v>579</v>
      </c>
      <c r="C485" s="141" t="s">
        <v>457</v>
      </c>
      <c r="D485" s="297">
        <v>180</v>
      </c>
      <c r="E485" s="297">
        <f t="shared" si="14"/>
        <v>28.506271379703534</v>
      </c>
      <c r="F485" s="141" t="s">
        <v>1058</v>
      </c>
      <c r="G485" s="141" t="s">
        <v>1171</v>
      </c>
      <c r="H485" s="141" t="s">
        <v>1120</v>
      </c>
      <c r="I485" s="141" t="s">
        <v>1051</v>
      </c>
    </row>
    <row r="486" spans="1:9" ht="24">
      <c r="A486" s="143">
        <v>3147</v>
      </c>
      <c r="B486" s="140" t="s">
        <v>458</v>
      </c>
      <c r="C486" s="142" t="s">
        <v>152</v>
      </c>
      <c r="D486" s="297">
        <v>955.68</v>
      </c>
      <c r="E486" s="297">
        <f t="shared" si="14"/>
        <v>151.34929684530596</v>
      </c>
      <c r="F486" s="141" t="s">
        <v>844</v>
      </c>
      <c r="G486" s="141" t="s">
        <v>1319</v>
      </c>
      <c r="H486" s="141" t="s">
        <v>1119</v>
      </c>
      <c r="I486" s="141" t="s">
        <v>906</v>
      </c>
    </row>
    <row r="487" spans="1:9" ht="24">
      <c r="A487" s="143">
        <v>3162</v>
      </c>
      <c r="B487" s="140" t="s">
        <v>458</v>
      </c>
      <c r="C487" s="141" t="s">
        <v>459</v>
      </c>
      <c r="D487" s="297">
        <v>178.6</v>
      </c>
      <c r="E487" s="297">
        <f t="shared" si="14"/>
        <v>28.284555935639172</v>
      </c>
      <c r="F487" s="141" t="s">
        <v>1149</v>
      </c>
      <c r="G487" s="141" t="s">
        <v>1176</v>
      </c>
      <c r="H487" s="141" t="s">
        <v>1121</v>
      </c>
      <c r="I487" s="141" t="s">
        <v>1051</v>
      </c>
    </row>
    <row r="488" spans="1:9" ht="24">
      <c r="A488" s="143">
        <v>3163</v>
      </c>
      <c r="B488" s="140" t="s">
        <v>458</v>
      </c>
      <c r="C488" s="141" t="s">
        <v>586</v>
      </c>
      <c r="D488" s="297">
        <v>24</v>
      </c>
      <c r="E488" s="297">
        <f t="shared" si="14"/>
        <v>3.800836183960471</v>
      </c>
      <c r="F488" s="141" t="s">
        <v>587</v>
      </c>
      <c r="G488" s="141" t="s">
        <v>1173</v>
      </c>
      <c r="H488" s="141" t="s">
        <v>1121</v>
      </c>
      <c r="I488" s="141" t="s">
        <v>1051</v>
      </c>
    </row>
    <row r="489" spans="1:9" ht="24">
      <c r="A489" s="143">
        <v>3178</v>
      </c>
      <c r="B489" s="140" t="s">
        <v>458</v>
      </c>
      <c r="C489" s="141" t="s">
        <v>588</v>
      </c>
      <c r="D489" s="297">
        <v>30</v>
      </c>
      <c r="E489" s="297">
        <f t="shared" si="14"/>
        <v>4.751045229950589</v>
      </c>
      <c r="F489" s="141" t="s">
        <v>1201</v>
      </c>
      <c r="G489" s="141" t="s">
        <v>1137</v>
      </c>
      <c r="H489" s="141" t="s">
        <v>225</v>
      </c>
      <c r="I489" s="141" t="s">
        <v>1051</v>
      </c>
    </row>
    <row r="490" spans="1:9" ht="24">
      <c r="A490" s="143">
        <v>3164</v>
      </c>
      <c r="B490" s="140" t="s">
        <v>589</v>
      </c>
      <c r="C490" s="141" t="s">
        <v>591</v>
      </c>
      <c r="D490" s="297">
        <v>445</v>
      </c>
      <c r="E490" s="297">
        <f t="shared" si="14"/>
        <v>70.4738375776004</v>
      </c>
      <c r="F490" s="141" t="s">
        <v>1058</v>
      </c>
      <c r="G490" s="141" t="s">
        <v>1171</v>
      </c>
      <c r="H490" s="141" t="s">
        <v>1120</v>
      </c>
      <c r="I490" s="141" t="s">
        <v>1051</v>
      </c>
    </row>
    <row r="491" spans="1:9" ht="24">
      <c r="A491" s="143">
        <v>3165</v>
      </c>
      <c r="B491" s="140" t="s">
        <v>589</v>
      </c>
      <c r="C491" s="141" t="s">
        <v>465</v>
      </c>
      <c r="D491" s="297">
        <v>46.5</v>
      </c>
      <c r="E491" s="297">
        <f t="shared" si="14"/>
        <v>7.364120106423413</v>
      </c>
      <c r="F491" s="141" t="s">
        <v>1019</v>
      </c>
      <c r="G491" s="141" t="s">
        <v>1173</v>
      </c>
      <c r="H491" s="141" t="s">
        <v>225</v>
      </c>
      <c r="I491" s="141" t="s">
        <v>1051</v>
      </c>
    </row>
    <row r="492" spans="1:9" ht="24">
      <c r="A492" s="143">
        <v>3166</v>
      </c>
      <c r="B492" s="140" t="s">
        <v>589</v>
      </c>
      <c r="C492" s="141" t="s">
        <v>230</v>
      </c>
      <c r="D492" s="297">
        <v>223.7</v>
      </c>
      <c r="E492" s="297">
        <f t="shared" si="14"/>
        <v>35.426960597998225</v>
      </c>
      <c r="F492" s="141" t="s">
        <v>231</v>
      </c>
      <c r="G492" s="141" t="s">
        <v>1173</v>
      </c>
      <c r="H492" s="141" t="s">
        <v>1121</v>
      </c>
      <c r="I492" s="141" t="s">
        <v>1051</v>
      </c>
    </row>
    <row r="493" spans="1:9" ht="24">
      <c r="A493" s="143">
        <v>3179</v>
      </c>
      <c r="B493" s="140" t="s">
        <v>589</v>
      </c>
      <c r="C493" s="141" t="s">
        <v>232</v>
      </c>
      <c r="D493" s="297">
        <v>40</v>
      </c>
      <c r="E493" s="297">
        <f t="shared" si="14"/>
        <v>6.334726973267452</v>
      </c>
      <c r="F493" s="141" t="s">
        <v>1201</v>
      </c>
      <c r="G493" s="141" t="s">
        <v>1137</v>
      </c>
      <c r="H493" s="141" t="s">
        <v>225</v>
      </c>
      <c r="I493" s="141" t="s">
        <v>1051</v>
      </c>
    </row>
    <row r="494" spans="1:9" ht="24">
      <c r="A494" s="143">
        <v>3167</v>
      </c>
      <c r="B494" s="140" t="s">
        <v>350</v>
      </c>
      <c r="C494" s="141" t="s">
        <v>351</v>
      </c>
      <c r="D494" s="297">
        <v>2000</v>
      </c>
      <c r="E494" s="297">
        <f t="shared" si="14"/>
        <v>316.7363486633726</v>
      </c>
      <c r="F494" s="141" t="s">
        <v>472</v>
      </c>
      <c r="G494" s="141" t="s">
        <v>1171</v>
      </c>
      <c r="H494" s="141" t="s">
        <v>1120</v>
      </c>
      <c r="I494" s="141" t="s">
        <v>1051</v>
      </c>
    </row>
    <row r="495" spans="1:9" ht="24">
      <c r="A495" s="143">
        <v>3168</v>
      </c>
      <c r="B495" s="140" t="s">
        <v>350</v>
      </c>
      <c r="C495" s="141" t="s">
        <v>473</v>
      </c>
      <c r="D495" s="297">
        <v>15</v>
      </c>
      <c r="E495" s="297">
        <f t="shared" si="14"/>
        <v>2.3755226149752944</v>
      </c>
      <c r="F495" s="141" t="s">
        <v>1058</v>
      </c>
      <c r="G495" s="141" t="s">
        <v>1171</v>
      </c>
      <c r="H495" s="141" t="s">
        <v>1120</v>
      </c>
      <c r="I495" s="141" t="s">
        <v>1051</v>
      </c>
    </row>
    <row r="496" spans="1:9" ht="24">
      <c r="A496" s="143">
        <v>3180</v>
      </c>
      <c r="B496" s="140" t="s">
        <v>350</v>
      </c>
      <c r="C496" s="141" t="s">
        <v>474</v>
      </c>
      <c r="D496" s="297">
        <v>45</v>
      </c>
      <c r="E496" s="297">
        <f t="shared" si="14"/>
        <v>7.126567844925884</v>
      </c>
      <c r="F496" s="141" t="s">
        <v>1201</v>
      </c>
      <c r="G496" s="141" t="s">
        <v>1137</v>
      </c>
      <c r="H496" s="141" t="s">
        <v>225</v>
      </c>
      <c r="I496" s="141" t="s">
        <v>1051</v>
      </c>
    </row>
    <row r="497" spans="1:9" ht="24">
      <c r="A497" s="143">
        <v>3181</v>
      </c>
      <c r="B497" s="140" t="s">
        <v>353</v>
      </c>
      <c r="C497" s="141" t="s">
        <v>232</v>
      </c>
      <c r="D497" s="297">
        <v>40</v>
      </c>
      <c r="E497" s="297">
        <f t="shared" si="14"/>
        <v>6.334726973267452</v>
      </c>
      <c r="F497" s="141" t="s">
        <v>1201</v>
      </c>
      <c r="G497" s="141" t="s">
        <v>1137</v>
      </c>
      <c r="H497" s="141" t="s">
        <v>225</v>
      </c>
      <c r="I497" s="141" t="s">
        <v>1051</v>
      </c>
    </row>
    <row r="498" spans="1:9" ht="24">
      <c r="A498" s="143">
        <v>3169</v>
      </c>
      <c r="B498" s="140" t="s">
        <v>478</v>
      </c>
      <c r="C498" s="141" t="s">
        <v>479</v>
      </c>
      <c r="D498" s="297">
        <v>318</v>
      </c>
      <c r="E498" s="297">
        <f t="shared" si="14"/>
        <v>50.36107943747624</v>
      </c>
      <c r="F498" s="141" t="s">
        <v>1209</v>
      </c>
      <c r="G498" s="141" t="s">
        <v>1173</v>
      </c>
      <c r="H498" s="141" t="s">
        <v>1121</v>
      </c>
      <c r="I498" s="141" t="s">
        <v>1051</v>
      </c>
    </row>
    <row r="499" spans="1:9" ht="24">
      <c r="A499" s="143">
        <v>3170</v>
      </c>
      <c r="B499" s="140" t="s">
        <v>478</v>
      </c>
      <c r="C499" s="141" t="s">
        <v>639</v>
      </c>
      <c r="D499" s="297">
        <v>40</v>
      </c>
      <c r="E499" s="297">
        <f t="shared" si="14"/>
        <v>6.334726973267452</v>
      </c>
      <c r="F499" s="141" t="s">
        <v>1058</v>
      </c>
      <c r="G499" s="141" t="s">
        <v>1173</v>
      </c>
      <c r="H499" s="141" t="s">
        <v>1121</v>
      </c>
      <c r="I499" s="141" t="s">
        <v>1051</v>
      </c>
    </row>
    <row r="500" spans="1:9" ht="24">
      <c r="A500" s="143">
        <v>3320</v>
      </c>
      <c r="B500" s="140" t="s">
        <v>478</v>
      </c>
      <c r="C500" s="141" t="s">
        <v>480</v>
      </c>
      <c r="D500" s="298"/>
      <c r="E500" s="297">
        <v>112.8</v>
      </c>
      <c r="F500" s="141" t="s">
        <v>307</v>
      </c>
      <c r="G500" s="141" t="s">
        <v>1067</v>
      </c>
      <c r="H500" s="141" t="s">
        <v>1120</v>
      </c>
      <c r="I500" s="141" t="s">
        <v>1051</v>
      </c>
    </row>
    <row r="501" spans="1:9" ht="24">
      <c r="A501" s="143">
        <v>3326</v>
      </c>
      <c r="B501" s="140" t="s">
        <v>478</v>
      </c>
      <c r="C501" s="141" t="s">
        <v>481</v>
      </c>
      <c r="D501" s="298"/>
      <c r="E501" s="297">
        <v>5760.3</v>
      </c>
      <c r="F501" s="141" t="s">
        <v>307</v>
      </c>
      <c r="G501" s="141" t="s">
        <v>1067</v>
      </c>
      <c r="H501" s="141" t="s">
        <v>1120</v>
      </c>
      <c r="I501" s="141" t="s">
        <v>1051</v>
      </c>
    </row>
    <row r="502" spans="1:9" ht="24">
      <c r="A502" s="143">
        <v>3327</v>
      </c>
      <c r="B502" s="140" t="s">
        <v>478</v>
      </c>
      <c r="C502" s="141" t="s">
        <v>482</v>
      </c>
      <c r="D502" s="298"/>
      <c r="E502" s="297">
        <v>5760.3</v>
      </c>
      <c r="F502" s="141" t="s">
        <v>307</v>
      </c>
      <c r="G502" s="141" t="s">
        <v>1067</v>
      </c>
      <c r="H502" s="141" t="s">
        <v>1120</v>
      </c>
      <c r="I502" s="141" t="s">
        <v>1051</v>
      </c>
    </row>
    <row r="503" spans="1:9" ht="24">
      <c r="A503" s="143">
        <v>3171</v>
      </c>
      <c r="B503" s="140" t="s">
        <v>483</v>
      </c>
      <c r="C503" s="141" t="s">
        <v>484</v>
      </c>
      <c r="D503" s="297">
        <v>61</v>
      </c>
      <c r="E503" s="297">
        <f aca="true" t="shared" si="15" ref="E503:E516">D503/6.3144</f>
        <v>9.660458634232864</v>
      </c>
      <c r="F503" s="141" t="s">
        <v>1059</v>
      </c>
      <c r="G503" s="141" t="s">
        <v>1137</v>
      </c>
      <c r="H503" s="141" t="s">
        <v>114</v>
      </c>
      <c r="I503" s="141" t="s">
        <v>1051</v>
      </c>
    </row>
    <row r="504" spans="1:9" ht="24">
      <c r="A504" s="143">
        <v>3172</v>
      </c>
      <c r="B504" s="140" t="s">
        <v>483</v>
      </c>
      <c r="C504" s="141" t="s">
        <v>485</v>
      </c>
      <c r="D504" s="297">
        <v>34</v>
      </c>
      <c r="E504" s="297">
        <f t="shared" si="15"/>
        <v>5.384517927277335</v>
      </c>
      <c r="F504" s="141" t="s">
        <v>1059</v>
      </c>
      <c r="G504" s="141" t="s">
        <v>1137</v>
      </c>
      <c r="H504" s="141" t="s">
        <v>114</v>
      </c>
      <c r="I504" s="141" t="s">
        <v>1051</v>
      </c>
    </row>
    <row r="505" spans="1:9" ht="36">
      <c r="A505" s="143">
        <v>3149</v>
      </c>
      <c r="B505" s="140" t="s">
        <v>486</v>
      </c>
      <c r="C505" s="141" t="s">
        <v>362</v>
      </c>
      <c r="D505" s="297">
        <v>7500</v>
      </c>
      <c r="E505" s="297">
        <f t="shared" si="15"/>
        <v>1187.7613074876472</v>
      </c>
      <c r="F505" s="141" t="s">
        <v>363</v>
      </c>
      <c r="G505" s="141" t="s">
        <v>1314</v>
      </c>
      <c r="H505" s="141" t="s">
        <v>1119</v>
      </c>
      <c r="I505" s="141" t="s">
        <v>906</v>
      </c>
    </row>
    <row r="506" spans="1:9" ht="36">
      <c r="A506" s="143">
        <v>3150</v>
      </c>
      <c r="B506" s="140" t="s">
        <v>486</v>
      </c>
      <c r="C506" s="141" t="s">
        <v>246</v>
      </c>
      <c r="D506" s="297">
        <v>10000</v>
      </c>
      <c r="E506" s="297">
        <f t="shared" si="15"/>
        <v>1583.681743316863</v>
      </c>
      <c r="F506" s="141" t="s">
        <v>247</v>
      </c>
      <c r="G506" s="141" t="s">
        <v>1314</v>
      </c>
      <c r="H506" s="141" t="s">
        <v>1119</v>
      </c>
      <c r="I506" s="141" t="s">
        <v>906</v>
      </c>
    </row>
    <row r="507" spans="1:9" ht="24">
      <c r="A507" s="143">
        <v>3151</v>
      </c>
      <c r="B507" s="140" t="s">
        <v>486</v>
      </c>
      <c r="C507" s="141" t="s">
        <v>248</v>
      </c>
      <c r="D507" s="297">
        <v>4200</v>
      </c>
      <c r="E507" s="297">
        <f t="shared" si="15"/>
        <v>665.1463321930825</v>
      </c>
      <c r="F507" s="141" t="s">
        <v>1201</v>
      </c>
      <c r="G507" s="141" t="s">
        <v>1316</v>
      </c>
      <c r="H507" s="141" t="s">
        <v>1121</v>
      </c>
      <c r="I507" s="141" t="s">
        <v>906</v>
      </c>
    </row>
    <row r="508" spans="1:9" ht="24">
      <c r="A508" s="143">
        <v>3174</v>
      </c>
      <c r="B508" s="140" t="s">
        <v>486</v>
      </c>
      <c r="C508" s="141" t="s">
        <v>249</v>
      </c>
      <c r="D508" s="297">
        <v>3000</v>
      </c>
      <c r="E508" s="297">
        <f t="shared" si="15"/>
        <v>475.1045229950589</v>
      </c>
      <c r="F508" s="141" t="s">
        <v>905</v>
      </c>
      <c r="G508" s="141" t="s">
        <v>1316</v>
      </c>
      <c r="H508" s="141" t="s">
        <v>1119</v>
      </c>
      <c r="I508" s="141" t="s">
        <v>1051</v>
      </c>
    </row>
    <row r="509" spans="1:9" ht="24">
      <c r="A509" s="143">
        <v>3175</v>
      </c>
      <c r="B509" s="140" t="s">
        <v>486</v>
      </c>
      <c r="C509" s="141" t="s">
        <v>250</v>
      </c>
      <c r="D509" s="297">
        <v>5000</v>
      </c>
      <c r="E509" s="297">
        <f t="shared" si="15"/>
        <v>791.8408716584315</v>
      </c>
      <c r="F509" s="141" t="s">
        <v>1071</v>
      </c>
      <c r="G509" s="141" t="s">
        <v>1316</v>
      </c>
      <c r="H509" s="141" t="s">
        <v>1119</v>
      </c>
      <c r="I509" s="141" t="s">
        <v>1051</v>
      </c>
    </row>
    <row r="510" spans="1:9" ht="24">
      <c r="A510" s="143">
        <v>3226</v>
      </c>
      <c r="B510" s="140" t="s">
        <v>251</v>
      </c>
      <c r="C510" s="141" t="s">
        <v>252</v>
      </c>
      <c r="D510" s="297">
        <v>74</v>
      </c>
      <c r="E510" s="297">
        <f t="shared" si="15"/>
        <v>11.719244900544787</v>
      </c>
      <c r="F510" s="141" t="s">
        <v>1059</v>
      </c>
      <c r="G510" s="141" t="s">
        <v>1137</v>
      </c>
      <c r="H510" s="141" t="s">
        <v>114</v>
      </c>
      <c r="I510" s="141" t="s">
        <v>1051</v>
      </c>
    </row>
    <row r="511" spans="1:9" ht="24">
      <c r="A511" s="143">
        <v>3182</v>
      </c>
      <c r="B511" s="140" t="s">
        <v>253</v>
      </c>
      <c r="C511" s="141" t="s">
        <v>588</v>
      </c>
      <c r="D511" s="297">
        <v>30</v>
      </c>
      <c r="E511" s="297">
        <f t="shared" si="15"/>
        <v>4.751045229950589</v>
      </c>
      <c r="F511" s="141" t="s">
        <v>1201</v>
      </c>
      <c r="G511" s="141" t="s">
        <v>1137</v>
      </c>
      <c r="H511" s="141" t="s">
        <v>225</v>
      </c>
      <c r="I511" s="141" t="s">
        <v>1051</v>
      </c>
    </row>
    <row r="512" spans="1:9" ht="24">
      <c r="A512" s="143">
        <v>3302</v>
      </c>
      <c r="B512" s="140" t="s">
        <v>253</v>
      </c>
      <c r="C512" s="141" t="s">
        <v>142</v>
      </c>
      <c r="D512" s="298"/>
      <c r="E512" s="297">
        <v>20.33</v>
      </c>
      <c r="F512" s="141" t="s">
        <v>143</v>
      </c>
      <c r="G512" s="141" t="s">
        <v>1171</v>
      </c>
      <c r="H512" s="141" t="s">
        <v>1121</v>
      </c>
      <c r="I512" s="141" t="s">
        <v>1051</v>
      </c>
    </row>
    <row r="513" spans="1:9" ht="24">
      <c r="A513" s="143">
        <v>3183</v>
      </c>
      <c r="B513" s="140" t="s">
        <v>144</v>
      </c>
      <c r="C513" s="141" t="s">
        <v>232</v>
      </c>
      <c r="D513" s="297">
        <v>40</v>
      </c>
      <c r="E513" s="297">
        <f t="shared" si="15"/>
        <v>6.334726973267452</v>
      </c>
      <c r="F513" s="141" t="s">
        <v>1201</v>
      </c>
      <c r="G513" s="141" t="s">
        <v>1137</v>
      </c>
      <c r="H513" s="141" t="s">
        <v>225</v>
      </c>
      <c r="I513" s="141" t="s">
        <v>1051</v>
      </c>
    </row>
    <row r="514" spans="1:9" ht="24">
      <c r="A514" s="143">
        <v>3148</v>
      </c>
      <c r="B514" s="140" t="s">
        <v>145</v>
      </c>
      <c r="C514" s="141" t="s">
        <v>146</v>
      </c>
      <c r="D514" s="297">
        <v>1018.08</v>
      </c>
      <c r="E514" s="297">
        <f t="shared" si="15"/>
        <v>161.2314709236032</v>
      </c>
      <c r="F514" s="141" t="s">
        <v>1207</v>
      </c>
      <c r="G514" s="141" t="s">
        <v>1318</v>
      </c>
      <c r="H514" s="141" t="s">
        <v>1119</v>
      </c>
      <c r="I514" s="141" t="s">
        <v>906</v>
      </c>
    </row>
    <row r="515" spans="1:9" ht="24">
      <c r="A515" s="143">
        <v>3161</v>
      </c>
      <c r="B515" s="140" t="s">
        <v>145</v>
      </c>
      <c r="C515" s="141" t="s">
        <v>147</v>
      </c>
      <c r="D515" s="297">
        <v>1270</v>
      </c>
      <c r="E515" s="297">
        <f t="shared" si="15"/>
        <v>201.1275814012416</v>
      </c>
      <c r="F515" s="141" t="s">
        <v>1058</v>
      </c>
      <c r="G515" s="141" t="s">
        <v>1173</v>
      </c>
      <c r="H515" s="141" t="s">
        <v>1121</v>
      </c>
      <c r="I515" s="141" t="s">
        <v>1051</v>
      </c>
    </row>
    <row r="516" spans="1:9" ht="24">
      <c r="A516" s="143">
        <v>3177</v>
      </c>
      <c r="B516" s="140" t="s">
        <v>145</v>
      </c>
      <c r="C516" s="141" t="s">
        <v>148</v>
      </c>
      <c r="D516" s="297">
        <v>15</v>
      </c>
      <c r="E516" s="297">
        <f t="shared" si="15"/>
        <v>2.3755226149752944</v>
      </c>
      <c r="F516" s="141" t="s">
        <v>1058</v>
      </c>
      <c r="G516" s="141" t="s">
        <v>1171</v>
      </c>
      <c r="H516" s="141" t="s">
        <v>1120</v>
      </c>
      <c r="I516" s="141" t="s">
        <v>1051</v>
      </c>
    </row>
    <row r="517" spans="1:9" ht="24">
      <c r="A517" s="143">
        <v>3324</v>
      </c>
      <c r="B517" s="140" t="s">
        <v>145</v>
      </c>
      <c r="C517" s="141" t="s">
        <v>261</v>
      </c>
      <c r="D517" s="298"/>
      <c r="E517" s="297">
        <v>5776.5</v>
      </c>
      <c r="F517" s="141" t="s">
        <v>307</v>
      </c>
      <c r="G517" s="141" t="s">
        <v>1067</v>
      </c>
      <c r="H517" s="141" t="s">
        <v>1120</v>
      </c>
      <c r="I517" s="141" t="s">
        <v>1051</v>
      </c>
    </row>
    <row r="518" spans="1:9" ht="24">
      <c r="A518" s="143">
        <v>3325</v>
      </c>
      <c r="B518" s="140" t="s">
        <v>145</v>
      </c>
      <c r="C518" s="141" t="s">
        <v>259</v>
      </c>
      <c r="D518" s="298"/>
      <c r="E518" s="297">
        <v>5806.5</v>
      </c>
      <c r="F518" s="141" t="s">
        <v>307</v>
      </c>
      <c r="G518" s="141" t="s">
        <v>1067</v>
      </c>
      <c r="H518" s="141" t="s">
        <v>1120</v>
      </c>
      <c r="I518" s="141" t="s">
        <v>1051</v>
      </c>
    </row>
    <row r="519" spans="1:9" ht="24">
      <c r="A519" s="143">
        <v>3185</v>
      </c>
      <c r="B519" s="140" t="s">
        <v>260</v>
      </c>
      <c r="C519" s="141" t="s">
        <v>588</v>
      </c>
      <c r="D519" s="297">
        <v>30</v>
      </c>
      <c r="E519" s="297">
        <f>D519/6.2267</f>
        <v>4.817961359949893</v>
      </c>
      <c r="F519" s="141" t="s">
        <v>1201</v>
      </c>
      <c r="G519" s="141" t="s">
        <v>1137</v>
      </c>
      <c r="H519" s="141" t="s">
        <v>225</v>
      </c>
      <c r="I519" s="141" t="s">
        <v>1051</v>
      </c>
    </row>
    <row r="520" spans="1:9" ht="15">
      <c r="A520" s="143">
        <v>3323</v>
      </c>
      <c r="B520" s="140" t="s">
        <v>260</v>
      </c>
      <c r="C520" s="141" t="s">
        <v>378</v>
      </c>
      <c r="D520" s="298"/>
      <c r="E520" s="297">
        <v>1167.5</v>
      </c>
      <c r="F520" s="141" t="s">
        <v>307</v>
      </c>
      <c r="G520" s="141" t="s">
        <v>1067</v>
      </c>
      <c r="H520" s="141" t="s">
        <v>1120</v>
      </c>
      <c r="I520" s="141" t="s">
        <v>1051</v>
      </c>
    </row>
    <row r="521" spans="1:9" ht="15">
      <c r="A521" s="143">
        <v>3330</v>
      </c>
      <c r="B521" s="140" t="s">
        <v>260</v>
      </c>
      <c r="C521" s="141" t="s">
        <v>379</v>
      </c>
      <c r="D521" s="298"/>
      <c r="E521" s="297">
        <v>38.97</v>
      </c>
      <c r="F521" s="141" t="s">
        <v>307</v>
      </c>
      <c r="G521" s="141" t="s">
        <v>1067</v>
      </c>
      <c r="H521" s="141" t="s">
        <v>1120</v>
      </c>
      <c r="I521" s="141" t="s">
        <v>1051</v>
      </c>
    </row>
    <row r="522" spans="1:9" ht="15">
      <c r="A522" s="143">
        <v>3476</v>
      </c>
      <c r="B522" s="140" t="s">
        <v>260</v>
      </c>
      <c r="C522" s="141" t="s">
        <v>1242</v>
      </c>
      <c r="D522" s="298"/>
      <c r="E522" s="297">
        <v>200</v>
      </c>
      <c r="F522" s="141" t="s">
        <v>1105</v>
      </c>
      <c r="G522" s="141" t="s">
        <v>1323</v>
      </c>
      <c r="H522" s="141" t="s">
        <v>1121</v>
      </c>
      <c r="I522" s="141" t="s">
        <v>1051</v>
      </c>
    </row>
    <row r="523" spans="1:9" ht="24">
      <c r="A523" s="143">
        <v>3186</v>
      </c>
      <c r="B523" s="140" t="s">
        <v>380</v>
      </c>
      <c r="C523" s="141" t="s">
        <v>232</v>
      </c>
      <c r="D523" s="297">
        <v>40</v>
      </c>
      <c r="E523" s="297">
        <f>D523/6.2267</f>
        <v>6.423948479933191</v>
      </c>
      <c r="F523" s="141" t="s">
        <v>1201</v>
      </c>
      <c r="G523" s="141" t="s">
        <v>1137</v>
      </c>
      <c r="H523" s="141" t="s">
        <v>225</v>
      </c>
      <c r="I523" s="141" t="s">
        <v>1051</v>
      </c>
    </row>
    <row r="524" spans="1:9" ht="24">
      <c r="A524" s="143">
        <v>3227</v>
      </c>
      <c r="B524" s="140" t="s">
        <v>381</v>
      </c>
      <c r="C524" s="141" t="s">
        <v>382</v>
      </c>
      <c r="D524" s="297">
        <v>73</v>
      </c>
      <c r="E524" s="297">
        <f aca="true" t="shared" si="16" ref="E524:E551">D524/6.2267</f>
        <v>11.723705975878072</v>
      </c>
      <c r="F524" s="141" t="s">
        <v>1059</v>
      </c>
      <c r="G524" s="141" t="s">
        <v>1137</v>
      </c>
      <c r="H524" s="141" t="s">
        <v>114</v>
      </c>
      <c r="I524" s="141" t="s">
        <v>1051</v>
      </c>
    </row>
    <row r="525" spans="1:9" ht="24">
      <c r="A525" s="143">
        <v>3187</v>
      </c>
      <c r="B525" s="140" t="s">
        <v>383</v>
      </c>
      <c r="C525" s="141" t="s">
        <v>639</v>
      </c>
      <c r="D525" s="297">
        <v>40</v>
      </c>
      <c r="E525" s="297">
        <f t="shared" si="16"/>
        <v>6.423948479933191</v>
      </c>
      <c r="F525" s="141" t="s">
        <v>1058</v>
      </c>
      <c r="G525" s="141" t="s">
        <v>1173</v>
      </c>
      <c r="H525" s="141" t="s">
        <v>1121</v>
      </c>
      <c r="I525" s="141" t="s">
        <v>1051</v>
      </c>
    </row>
    <row r="526" spans="1:9" ht="14.25">
      <c r="A526" s="143">
        <v>3188</v>
      </c>
      <c r="B526" s="140" t="s">
        <v>383</v>
      </c>
      <c r="C526" s="141" t="s">
        <v>384</v>
      </c>
      <c r="D526" s="297">
        <v>20</v>
      </c>
      <c r="E526" s="297">
        <f t="shared" si="16"/>
        <v>3.2119742399665956</v>
      </c>
      <c r="F526" s="141" t="s">
        <v>1059</v>
      </c>
      <c r="G526" s="141" t="s">
        <v>1137</v>
      </c>
      <c r="H526" s="141" t="s">
        <v>1121</v>
      </c>
      <c r="I526" s="141" t="s">
        <v>1051</v>
      </c>
    </row>
    <row r="527" spans="1:9" ht="24">
      <c r="A527" s="143">
        <v>3215</v>
      </c>
      <c r="B527" s="140" t="s">
        <v>383</v>
      </c>
      <c r="C527" s="141" t="s">
        <v>385</v>
      </c>
      <c r="D527" s="297">
        <v>1988.32</v>
      </c>
      <c r="E527" s="297">
        <f t="shared" si="16"/>
        <v>319.32163104051904</v>
      </c>
      <c r="F527" s="141" t="s">
        <v>1207</v>
      </c>
      <c r="G527" s="141" t="s">
        <v>1318</v>
      </c>
      <c r="H527" s="141" t="s">
        <v>1119</v>
      </c>
      <c r="I527" s="141" t="s">
        <v>906</v>
      </c>
    </row>
    <row r="528" spans="1:9" ht="24">
      <c r="A528" s="143">
        <v>3153</v>
      </c>
      <c r="B528" s="140" t="s">
        <v>386</v>
      </c>
      <c r="C528" s="141" t="s">
        <v>387</v>
      </c>
      <c r="D528" s="297">
        <v>1057</v>
      </c>
      <c r="E528" s="297">
        <f t="shared" si="16"/>
        <v>169.75283858223457</v>
      </c>
      <c r="F528" s="141" t="s">
        <v>472</v>
      </c>
      <c r="G528" s="141" t="s">
        <v>1171</v>
      </c>
      <c r="H528" s="141" t="s">
        <v>1120</v>
      </c>
      <c r="I528" s="141" t="s">
        <v>1051</v>
      </c>
    </row>
    <row r="529" spans="1:9" ht="24">
      <c r="A529" s="143">
        <v>3222</v>
      </c>
      <c r="B529" s="140" t="s">
        <v>386</v>
      </c>
      <c r="C529" s="141" t="s">
        <v>514</v>
      </c>
      <c r="D529" s="297">
        <v>40</v>
      </c>
      <c r="E529" s="297">
        <f t="shared" si="16"/>
        <v>6.423948479933191</v>
      </c>
      <c r="F529" s="141" t="s">
        <v>1201</v>
      </c>
      <c r="G529" s="141" t="s">
        <v>1137</v>
      </c>
      <c r="H529" s="141" t="s">
        <v>225</v>
      </c>
      <c r="I529" s="141" t="s">
        <v>1051</v>
      </c>
    </row>
    <row r="530" spans="1:9" ht="14.25">
      <c r="A530" s="143">
        <v>3228</v>
      </c>
      <c r="B530" s="140" t="s">
        <v>386</v>
      </c>
      <c r="C530" s="141" t="s">
        <v>515</v>
      </c>
      <c r="D530" s="297">
        <v>47</v>
      </c>
      <c r="E530" s="297">
        <f t="shared" si="16"/>
        <v>7.548139463921499</v>
      </c>
      <c r="F530" s="141" t="s">
        <v>1059</v>
      </c>
      <c r="G530" s="141" t="s">
        <v>1137</v>
      </c>
      <c r="H530" s="141" t="s">
        <v>1119</v>
      </c>
      <c r="I530" s="141" t="s">
        <v>1051</v>
      </c>
    </row>
    <row r="531" spans="1:9" ht="24">
      <c r="A531" s="143">
        <v>3216</v>
      </c>
      <c r="B531" s="140" t="s">
        <v>516</v>
      </c>
      <c r="C531" s="141" t="s">
        <v>396</v>
      </c>
      <c r="D531" s="297">
        <v>371.97</v>
      </c>
      <c r="E531" s="297">
        <f t="shared" si="16"/>
        <v>59.73790290201873</v>
      </c>
      <c r="F531" s="141" t="s">
        <v>910</v>
      </c>
      <c r="G531" s="141" t="s">
        <v>1173</v>
      </c>
      <c r="H531" s="141" t="s">
        <v>1119</v>
      </c>
      <c r="I531" s="141" t="s">
        <v>906</v>
      </c>
    </row>
    <row r="532" spans="1:9" ht="24">
      <c r="A532" s="143">
        <v>3189</v>
      </c>
      <c r="B532" s="140" t="s">
        <v>397</v>
      </c>
      <c r="C532" s="141" t="s">
        <v>521</v>
      </c>
      <c r="D532" s="297">
        <v>1250</v>
      </c>
      <c r="E532" s="297">
        <f t="shared" si="16"/>
        <v>200.7483899979122</v>
      </c>
      <c r="F532" s="141" t="s">
        <v>1072</v>
      </c>
      <c r="G532" s="141" t="s">
        <v>1316</v>
      </c>
      <c r="H532" s="141" t="s">
        <v>1119</v>
      </c>
      <c r="I532" s="141" t="s">
        <v>1051</v>
      </c>
    </row>
    <row r="533" spans="1:9" ht="14.25">
      <c r="A533" s="143">
        <v>3190</v>
      </c>
      <c r="B533" s="140" t="s">
        <v>397</v>
      </c>
      <c r="C533" s="141" t="s">
        <v>522</v>
      </c>
      <c r="D533" s="297">
        <v>479</v>
      </c>
      <c r="E533" s="297">
        <f t="shared" si="16"/>
        <v>76.92678304719996</v>
      </c>
      <c r="F533" s="141" t="s">
        <v>1209</v>
      </c>
      <c r="G533" s="141" t="s">
        <v>1173</v>
      </c>
      <c r="H533" s="141" t="s">
        <v>1121</v>
      </c>
      <c r="I533" s="141" t="s">
        <v>1051</v>
      </c>
    </row>
    <row r="534" spans="1:9" ht="24">
      <c r="A534" s="143">
        <v>3191</v>
      </c>
      <c r="B534" s="140" t="s">
        <v>523</v>
      </c>
      <c r="C534" s="141" t="s">
        <v>524</v>
      </c>
      <c r="D534" s="297">
        <v>300</v>
      </c>
      <c r="E534" s="297">
        <f t="shared" si="16"/>
        <v>48.17961359949893</v>
      </c>
      <c r="F534" s="141" t="s">
        <v>447</v>
      </c>
      <c r="G534" s="141" t="s">
        <v>1145</v>
      </c>
      <c r="H534" s="141" t="s">
        <v>1121</v>
      </c>
      <c r="I534" s="141" t="s">
        <v>1051</v>
      </c>
    </row>
    <row r="535" spans="1:9" ht="24">
      <c r="A535" s="143">
        <v>3217</v>
      </c>
      <c r="B535" s="140" t="s">
        <v>525</v>
      </c>
      <c r="C535" s="141" t="s">
        <v>526</v>
      </c>
      <c r="D535" s="297">
        <v>480</v>
      </c>
      <c r="E535" s="297">
        <f t="shared" si="16"/>
        <v>77.0873817591983</v>
      </c>
      <c r="F535" s="141" t="s">
        <v>765</v>
      </c>
      <c r="G535" s="141" t="s">
        <v>1318</v>
      </c>
      <c r="H535" s="141" t="s">
        <v>1121</v>
      </c>
      <c r="I535" s="141" t="s">
        <v>906</v>
      </c>
    </row>
    <row r="536" spans="1:9" ht="24">
      <c r="A536" s="143">
        <v>3218</v>
      </c>
      <c r="B536" s="140" t="s">
        <v>525</v>
      </c>
      <c r="C536" s="141" t="s">
        <v>647</v>
      </c>
      <c r="D536" s="297">
        <v>480</v>
      </c>
      <c r="E536" s="297">
        <f t="shared" si="16"/>
        <v>77.0873817591983</v>
      </c>
      <c r="F536" s="141" t="s">
        <v>765</v>
      </c>
      <c r="G536" s="141" t="s">
        <v>1318</v>
      </c>
      <c r="H536" s="141" t="s">
        <v>1119</v>
      </c>
      <c r="I536" s="141" t="s">
        <v>906</v>
      </c>
    </row>
    <row r="537" spans="1:9" ht="24">
      <c r="A537" s="143">
        <v>3229</v>
      </c>
      <c r="B537" s="140" t="s">
        <v>525</v>
      </c>
      <c r="C537" s="141" t="s">
        <v>527</v>
      </c>
      <c r="D537" s="297">
        <v>59</v>
      </c>
      <c r="E537" s="297">
        <f>D537/6.2267</f>
        <v>9.475324007901456</v>
      </c>
      <c r="F537" s="141" t="s">
        <v>1059</v>
      </c>
      <c r="G537" s="141" t="s">
        <v>1137</v>
      </c>
      <c r="H537" s="141" t="s">
        <v>114</v>
      </c>
      <c r="I537" s="141" t="s">
        <v>1051</v>
      </c>
    </row>
    <row r="538" spans="1:9" ht="24">
      <c r="A538" s="143">
        <v>3192</v>
      </c>
      <c r="B538" s="140" t="s">
        <v>528</v>
      </c>
      <c r="C538" s="141" t="s">
        <v>402</v>
      </c>
      <c r="D538" s="297">
        <v>26</v>
      </c>
      <c r="E538" s="297">
        <f t="shared" si="16"/>
        <v>4.175566511956574</v>
      </c>
      <c r="F538" s="141" t="s">
        <v>277</v>
      </c>
      <c r="G538" s="141" t="s">
        <v>1280</v>
      </c>
      <c r="H538" s="141" t="s">
        <v>1121</v>
      </c>
      <c r="I538" s="141" t="s">
        <v>1051</v>
      </c>
    </row>
    <row r="539" spans="1:9" ht="24">
      <c r="A539" s="143">
        <v>3223</v>
      </c>
      <c r="B539" s="140" t="s">
        <v>528</v>
      </c>
      <c r="C539" s="141" t="s">
        <v>171</v>
      </c>
      <c r="D539" s="297">
        <v>17</v>
      </c>
      <c r="E539" s="297">
        <f t="shared" si="16"/>
        <v>2.730178103971606</v>
      </c>
      <c r="F539" s="141" t="s">
        <v>1201</v>
      </c>
      <c r="G539" s="141" t="s">
        <v>1137</v>
      </c>
      <c r="H539" s="141" t="s">
        <v>225</v>
      </c>
      <c r="I539" s="141" t="s">
        <v>1051</v>
      </c>
    </row>
    <row r="540" spans="1:9" ht="24">
      <c r="A540" s="143">
        <v>3224</v>
      </c>
      <c r="B540" s="140" t="s">
        <v>528</v>
      </c>
      <c r="C540" s="141" t="s">
        <v>232</v>
      </c>
      <c r="D540" s="297">
        <v>45</v>
      </c>
      <c r="E540" s="297">
        <f t="shared" si="16"/>
        <v>7.22694203992484</v>
      </c>
      <c r="F540" s="141" t="s">
        <v>1201</v>
      </c>
      <c r="G540" s="141" t="s">
        <v>1137</v>
      </c>
      <c r="H540" s="141" t="s">
        <v>225</v>
      </c>
      <c r="I540" s="141" t="s">
        <v>1051</v>
      </c>
    </row>
    <row r="541" spans="1:9" ht="24">
      <c r="A541" s="143">
        <v>3193</v>
      </c>
      <c r="B541" s="140" t="s">
        <v>172</v>
      </c>
      <c r="C541" s="141" t="s">
        <v>285</v>
      </c>
      <c r="D541" s="297">
        <v>2043</v>
      </c>
      <c r="E541" s="297">
        <f t="shared" si="16"/>
        <v>328.1031686125877</v>
      </c>
      <c r="F541" s="141" t="s">
        <v>1058</v>
      </c>
      <c r="G541" s="141" t="s">
        <v>1171</v>
      </c>
      <c r="H541" s="141" t="s">
        <v>1120</v>
      </c>
      <c r="I541" s="141" t="s">
        <v>1051</v>
      </c>
    </row>
    <row r="542" spans="1:9" ht="24">
      <c r="A542" s="143">
        <v>3219</v>
      </c>
      <c r="B542" s="140" t="s">
        <v>172</v>
      </c>
      <c r="C542" s="142" t="s">
        <v>76</v>
      </c>
      <c r="D542" s="297">
        <v>955.68</v>
      </c>
      <c r="E542" s="297">
        <f t="shared" si="16"/>
        <v>153.48097708256378</v>
      </c>
      <c r="F542" s="141" t="s">
        <v>844</v>
      </c>
      <c r="G542" s="141" t="s">
        <v>1319</v>
      </c>
      <c r="H542" s="141" t="s">
        <v>1119</v>
      </c>
      <c r="I542" s="141" t="s">
        <v>906</v>
      </c>
    </row>
    <row r="543" spans="1:9" ht="24">
      <c r="A543" s="143">
        <v>3230</v>
      </c>
      <c r="B543" s="140" t="s">
        <v>172</v>
      </c>
      <c r="C543" s="141" t="s">
        <v>286</v>
      </c>
      <c r="D543" s="297">
        <v>40</v>
      </c>
      <c r="E543" s="297">
        <f t="shared" si="16"/>
        <v>6.423948479933191</v>
      </c>
      <c r="F543" s="141" t="s">
        <v>1059</v>
      </c>
      <c r="G543" s="141" t="s">
        <v>1137</v>
      </c>
      <c r="H543" s="141" t="s">
        <v>1119</v>
      </c>
      <c r="I543" s="141" t="s">
        <v>1051</v>
      </c>
    </row>
    <row r="544" spans="1:9" ht="24">
      <c r="A544" s="143">
        <v>3194</v>
      </c>
      <c r="B544" s="140" t="s">
        <v>287</v>
      </c>
      <c r="C544" s="141" t="s">
        <v>175</v>
      </c>
      <c r="D544" s="297">
        <v>40</v>
      </c>
      <c r="E544" s="297">
        <f t="shared" si="16"/>
        <v>6.423948479933191</v>
      </c>
      <c r="F544" s="141" t="s">
        <v>1058</v>
      </c>
      <c r="G544" s="141" t="s">
        <v>1173</v>
      </c>
      <c r="H544" s="141" t="s">
        <v>1120</v>
      </c>
      <c r="I544" s="141" t="s">
        <v>1051</v>
      </c>
    </row>
    <row r="545" spans="1:9" ht="24">
      <c r="A545" s="143">
        <v>3195</v>
      </c>
      <c r="B545" s="140" t="s">
        <v>287</v>
      </c>
      <c r="C545" s="141" t="s">
        <v>408</v>
      </c>
      <c r="D545" s="297">
        <v>2250</v>
      </c>
      <c r="E545" s="297">
        <f>D545/6.2267</f>
        <v>361.347101996242</v>
      </c>
      <c r="F545" s="141" t="s">
        <v>1072</v>
      </c>
      <c r="G545" s="141" t="s">
        <v>1316</v>
      </c>
      <c r="H545" s="141" t="s">
        <v>1119</v>
      </c>
      <c r="I545" s="141" t="s">
        <v>1051</v>
      </c>
    </row>
    <row r="546" spans="1:9" ht="24">
      <c r="A546" s="143">
        <v>3196</v>
      </c>
      <c r="B546" s="140" t="s">
        <v>287</v>
      </c>
      <c r="C546" s="141" t="s">
        <v>409</v>
      </c>
      <c r="D546" s="297">
        <v>711</v>
      </c>
      <c r="E546" s="297">
        <f t="shared" si="16"/>
        <v>114.18568423081247</v>
      </c>
      <c r="F546" s="141" t="s">
        <v>1066</v>
      </c>
      <c r="G546" s="141" t="s">
        <v>1067</v>
      </c>
      <c r="H546" s="141" t="s">
        <v>1119</v>
      </c>
      <c r="I546" s="141" t="s">
        <v>1051</v>
      </c>
    </row>
    <row r="547" spans="1:9" ht="24">
      <c r="A547" s="143">
        <v>3207</v>
      </c>
      <c r="B547" s="140" t="s">
        <v>287</v>
      </c>
      <c r="C547" s="141" t="s">
        <v>410</v>
      </c>
      <c r="D547" s="297">
        <v>82</v>
      </c>
      <c r="E547" s="297">
        <f t="shared" si="16"/>
        <v>13.16909438386304</v>
      </c>
      <c r="F547" s="141" t="s">
        <v>1059</v>
      </c>
      <c r="G547" s="141" t="s">
        <v>1137</v>
      </c>
      <c r="H547" s="141" t="s">
        <v>1119</v>
      </c>
      <c r="I547" s="141" t="s">
        <v>1051</v>
      </c>
    </row>
    <row r="548" spans="1:9" ht="24">
      <c r="A548" s="143">
        <v>3231</v>
      </c>
      <c r="B548" s="140" t="s">
        <v>287</v>
      </c>
      <c r="C548" s="141" t="s">
        <v>414</v>
      </c>
      <c r="D548" s="297">
        <v>48</v>
      </c>
      <c r="E548" s="297">
        <f t="shared" si="16"/>
        <v>7.708738175919829</v>
      </c>
      <c r="F548" s="141" t="s">
        <v>1059</v>
      </c>
      <c r="G548" s="141" t="s">
        <v>1137</v>
      </c>
      <c r="H548" s="141" t="s">
        <v>114</v>
      </c>
      <c r="I548" s="141" t="s">
        <v>1051</v>
      </c>
    </row>
    <row r="549" spans="1:9" ht="24">
      <c r="A549" s="143">
        <v>3239</v>
      </c>
      <c r="B549" s="140" t="s">
        <v>287</v>
      </c>
      <c r="C549" s="141" t="s">
        <v>415</v>
      </c>
      <c r="D549" s="297">
        <v>527</v>
      </c>
      <c r="E549" s="297">
        <f t="shared" si="16"/>
        <v>84.6355212231198</v>
      </c>
      <c r="F549" s="141" t="s">
        <v>416</v>
      </c>
      <c r="G549" s="141" t="s">
        <v>961</v>
      </c>
      <c r="H549" s="141" t="s">
        <v>1121</v>
      </c>
      <c r="I549" s="141" t="s">
        <v>1051</v>
      </c>
    </row>
    <row r="550" spans="1:9" ht="24">
      <c r="A550" s="143">
        <v>3232</v>
      </c>
      <c r="B550" s="140" t="s">
        <v>417</v>
      </c>
      <c r="C550" s="141" t="s">
        <v>418</v>
      </c>
      <c r="D550" s="297">
        <v>27</v>
      </c>
      <c r="E550" s="297">
        <f t="shared" si="16"/>
        <v>4.336165223954904</v>
      </c>
      <c r="F550" s="141" t="s">
        <v>1059</v>
      </c>
      <c r="G550" s="141" t="s">
        <v>1137</v>
      </c>
      <c r="H550" s="141" t="s">
        <v>1119</v>
      </c>
      <c r="I550" s="141" t="s">
        <v>1051</v>
      </c>
    </row>
    <row r="551" spans="1:9" ht="24">
      <c r="A551" s="143">
        <v>3240</v>
      </c>
      <c r="B551" s="140" t="s">
        <v>417</v>
      </c>
      <c r="C551" s="141" t="s">
        <v>419</v>
      </c>
      <c r="D551" s="297">
        <v>2000</v>
      </c>
      <c r="E551" s="297">
        <f t="shared" si="16"/>
        <v>321.19742399665955</v>
      </c>
      <c r="F551" s="141" t="s">
        <v>420</v>
      </c>
      <c r="G551" s="141" t="s">
        <v>961</v>
      </c>
      <c r="H551" s="141" t="s">
        <v>1121</v>
      </c>
      <c r="I551" s="141" t="s">
        <v>1051</v>
      </c>
    </row>
    <row r="552" spans="1:9" ht="24">
      <c r="A552" s="143">
        <v>3322</v>
      </c>
      <c r="B552" s="140" t="s">
        <v>421</v>
      </c>
      <c r="C552" s="141" t="s">
        <v>422</v>
      </c>
      <c r="D552" s="298"/>
      <c r="E552" s="297">
        <v>309.6</v>
      </c>
      <c r="F552" s="141" t="s">
        <v>423</v>
      </c>
      <c r="G552" s="141" t="s">
        <v>1067</v>
      </c>
      <c r="H552" s="141" t="s">
        <v>1120</v>
      </c>
      <c r="I552" s="141" t="s">
        <v>1051</v>
      </c>
    </row>
    <row r="553" spans="1:9" ht="24">
      <c r="A553" s="143">
        <v>3321</v>
      </c>
      <c r="B553" s="140" t="s">
        <v>297</v>
      </c>
      <c r="C553" s="141" t="s">
        <v>189</v>
      </c>
      <c r="D553" s="298"/>
      <c r="E553" s="297">
        <v>6309.03</v>
      </c>
      <c r="F553" s="141" t="s">
        <v>307</v>
      </c>
      <c r="G553" s="141" t="s">
        <v>1067</v>
      </c>
      <c r="H553" s="141" t="s">
        <v>1120</v>
      </c>
      <c r="I553" s="141" t="s">
        <v>1051</v>
      </c>
    </row>
    <row r="554" spans="1:9" ht="24">
      <c r="A554" s="143">
        <v>3233</v>
      </c>
      <c r="B554" s="140" t="s">
        <v>190</v>
      </c>
      <c r="C554" s="141" t="s">
        <v>191</v>
      </c>
      <c r="D554" s="297">
        <v>84</v>
      </c>
      <c r="E554" s="297">
        <f>D554/6.2267</f>
        <v>13.4902918078597</v>
      </c>
      <c r="F554" s="141" t="s">
        <v>1059</v>
      </c>
      <c r="G554" s="141" t="s">
        <v>1137</v>
      </c>
      <c r="H554" s="141" t="s">
        <v>1119</v>
      </c>
      <c r="I554" s="141" t="s">
        <v>1051</v>
      </c>
    </row>
    <row r="555" spans="1:9" ht="24">
      <c r="A555" s="143">
        <v>3234</v>
      </c>
      <c r="B555" s="140" t="s">
        <v>190</v>
      </c>
      <c r="C555" s="141" t="s">
        <v>192</v>
      </c>
      <c r="D555" s="297">
        <v>37</v>
      </c>
      <c r="E555" s="297">
        <f>D555/6.2267</f>
        <v>5.942152343938202</v>
      </c>
      <c r="F555" s="141" t="s">
        <v>193</v>
      </c>
      <c r="G555" s="141" t="s">
        <v>1137</v>
      </c>
      <c r="H555" s="141" t="s">
        <v>1119</v>
      </c>
      <c r="I555" s="141" t="s">
        <v>1051</v>
      </c>
    </row>
    <row r="556" spans="1:9" ht="24">
      <c r="A556" s="143">
        <v>3236</v>
      </c>
      <c r="B556" s="140" t="s">
        <v>190</v>
      </c>
      <c r="C556" s="141" t="s">
        <v>194</v>
      </c>
      <c r="D556" s="297">
        <v>50</v>
      </c>
      <c r="E556" s="297">
        <f>D556/6.2267</f>
        <v>8.029935599916488</v>
      </c>
      <c r="F556" s="141" t="s">
        <v>195</v>
      </c>
      <c r="G556" s="141" t="s">
        <v>833</v>
      </c>
      <c r="H556" s="141" t="s">
        <v>1119</v>
      </c>
      <c r="I556" s="141" t="s">
        <v>1051</v>
      </c>
    </row>
    <row r="557" spans="1:9" ht="24">
      <c r="A557" s="143">
        <v>3237</v>
      </c>
      <c r="B557" s="140" t="s">
        <v>190</v>
      </c>
      <c r="C557" s="141" t="s">
        <v>79</v>
      </c>
      <c r="D557" s="297">
        <v>900</v>
      </c>
      <c r="E557" s="297">
        <f>D557/6.2267</f>
        <v>144.5388407984968</v>
      </c>
      <c r="F557" s="141" t="s">
        <v>195</v>
      </c>
      <c r="G557" s="141" t="s">
        <v>1067</v>
      </c>
      <c r="H557" s="141" t="s">
        <v>1119</v>
      </c>
      <c r="I557" s="141" t="s">
        <v>1051</v>
      </c>
    </row>
    <row r="558" spans="1:9" ht="24">
      <c r="A558" s="143">
        <v>3238</v>
      </c>
      <c r="B558" s="140" t="s">
        <v>190</v>
      </c>
      <c r="C558" s="141" t="s">
        <v>80</v>
      </c>
      <c r="D558" s="297">
        <v>890</v>
      </c>
      <c r="E558" s="297">
        <f>D558/6.2267</f>
        <v>142.93285367851348</v>
      </c>
      <c r="F558" s="141" t="s">
        <v>195</v>
      </c>
      <c r="G558" s="141" t="s">
        <v>1067</v>
      </c>
      <c r="H558" s="141" t="s">
        <v>1119</v>
      </c>
      <c r="I558" s="141" t="s">
        <v>1051</v>
      </c>
    </row>
    <row r="559" spans="1:9" ht="24">
      <c r="A559" s="143">
        <v>3328</v>
      </c>
      <c r="B559" s="140" t="s">
        <v>190</v>
      </c>
      <c r="C559" s="141" t="s">
        <v>81</v>
      </c>
      <c r="D559" s="298"/>
      <c r="E559" s="297">
        <v>1394.3</v>
      </c>
      <c r="F559" s="141" t="s">
        <v>82</v>
      </c>
      <c r="G559" s="141" t="s">
        <v>1067</v>
      </c>
      <c r="H559" s="141" t="s">
        <v>1120</v>
      </c>
      <c r="I559" s="141" t="s">
        <v>1051</v>
      </c>
    </row>
    <row r="560" spans="1:9" ht="24">
      <c r="A560" s="143">
        <v>3197</v>
      </c>
      <c r="B560" s="140" t="s">
        <v>83</v>
      </c>
      <c r="C560" s="141" t="s">
        <v>639</v>
      </c>
      <c r="D560" s="297">
        <v>40</v>
      </c>
      <c r="E560" s="297">
        <f>D560/6.2267</f>
        <v>6.423948479933191</v>
      </c>
      <c r="F560" s="141" t="s">
        <v>1058</v>
      </c>
      <c r="G560" s="141" t="s">
        <v>1173</v>
      </c>
      <c r="H560" s="141" t="s">
        <v>1121</v>
      </c>
      <c r="I560" s="141" t="s">
        <v>1051</v>
      </c>
    </row>
    <row r="561" spans="1:9" ht="24">
      <c r="A561" s="143">
        <v>3199</v>
      </c>
      <c r="B561" s="140" t="s">
        <v>83</v>
      </c>
      <c r="C561" s="141" t="s">
        <v>84</v>
      </c>
      <c r="D561" s="297">
        <v>18</v>
      </c>
      <c r="E561" s="297">
        <f>D561/6.2267</f>
        <v>2.890776815969936</v>
      </c>
      <c r="F561" s="141" t="s">
        <v>1059</v>
      </c>
      <c r="G561" s="141" t="s">
        <v>1137</v>
      </c>
      <c r="H561" s="141" t="s">
        <v>1119</v>
      </c>
      <c r="I561" s="141" t="s">
        <v>1051</v>
      </c>
    </row>
    <row r="562" spans="1:9" ht="24">
      <c r="A562" s="143">
        <v>3220</v>
      </c>
      <c r="B562" s="140" t="s">
        <v>83</v>
      </c>
      <c r="C562" s="141" t="s">
        <v>85</v>
      </c>
      <c r="D562" s="297">
        <v>174.02</v>
      </c>
      <c r="E562" s="297">
        <f>D562/6.2267</f>
        <v>27.94738786194935</v>
      </c>
      <c r="F562" s="141" t="s">
        <v>910</v>
      </c>
      <c r="G562" s="141" t="s">
        <v>1173</v>
      </c>
      <c r="H562" s="141" t="s">
        <v>1121</v>
      </c>
      <c r="I562" s="141" t="s">
        <v>906</v>
      </c>
    </row>
    <row r="563" spans="1:9" ht="24">
      <c r="A563" s="143">
        <v>3235</v>
      </c>
      <c r="B563" s="140" t="s">
        <v>83</v>
      </c>
      <c r="C563" s="141" t="s">
        <v>84</v>
      </c>
      <c r="D563" s="297">
        <v>35</v>
      </c>
      <c r="E563" s="297">
        <f>D563/6.2267</f>
        <v>5.620954919941542</v>
      </c>
      <c r="F563" s="141" t="s">
        <v>1059</v>
      </c>
      <c r="G563" s="141" t="s">
        <v>1137</v>
      </c>
      <c r="H563" s="141" t="s">
        <v>1119</v>
      </c>
      <c r="I563" s="141" t="s">
        <v>1051</v>
      </c>
    </row>
    <row r="564" spans="1:9" ht="24">
      <c r="A564" s="143">
        <v>3300</v>
      </c>
      <c r="B564" s="140" t="s">
        <v>83</v>
      </c>
      <c r="C564" s="141" t="s">
        <v>848</v>
      </c>
      <c r="D564" s="298"/>
      <c r="E564" s="297">
        <v>221.37</v>
      </c>
      <c r="F564" s="141" t="s">
        <v>993</v>
      </c>
      <c r="G564" s="141" t="s">
        <v>1321</v>
      </c>
      <c r="H564" s="141" t="s">
        <v>1119</v>
      </c>
      <c r="I564" s="141" t="s">
        <v>1051</v>
      </c>
    </row>
    <row r="565" spans="1:9" ht="24">
      <c r="A565" s="143">
        <v>3301</v>
      </c>
      <c r="B565" s="140" t="s">
        <v>83</v>
      </c>
      <c r="C565" s="141" t="s">
        <v>204</v>
      </c>
      <c r="D565" s="298"/>
      <c r="E565" s="297">
        <v>510</v>
      </c>
      <c r="F565" s="141" t="s">
        <v>205</v>
      </c>
      <c r="G565" s="141" t="s">
        <v>1171</v>
      </c>
      <c r="H565" s="141" t="s">
        <v>1121</v>
      </c>
      <c r="I565" s="141" t="s">
        <v>1051</v>
      </c>
    </row>
    <row r="566" spans="1:9" ht="24">
      <c r="A566" s="143">
        <v>3198</v>
      </c>
      <c r="B566" s="140" t="s">
        <v>206</v>
      </c>
      <c r="C566" s="141" t="s">
        <v>459</v>
      </c>
      <c r="D566" s="297">
        <v>178.6</v>
      </c>
      <c r="E566" s="297">
        <f>D566/6.2267</f>
        <v>28.682929962901696</v>
      </c>
      <c r="F566" s="141" t="s">
        <v>910</v>
      </c>
      <c r="G566" s="141" t="s">
        <v>1173</v>
      </c>
      <c r="H566" s="141" t="s">
        <v>1121</v>
      </c>
      <c r="I566" s="141" t="s">
        <v>1051</v>
      </c>
    </row>
    <row r="567" spans="1:9" ht="24">
      <c r="A567" s="143">
        <v>3200</v>
      </c>
      <c r="B567" s="140" t="s">
        <v>207</v>
      </c>
      <c r="C567" s="141" t="s">
        <v>639</v>
      </c>
      <c r="D567" s="297">
        <v>40</v>
      </c>
      <c r="E567" s="297">
        <f>D567/6.2267</f>
        <v>6.423948479933191</v>
      </c>
      <c r="F567" s="141" t="s">
        <v>1058</v>
      </c>
      <c r="G567" s="141" t="s">
        <v>1173</v>
      </c>
      <c r="H567" s="141" t="s">
        <v>1121</v>
      </c>
      <c r="I567" s="141" t="s">
        <v>1051</v>
      </c>
    </row>
    <row r="568" spans="1:9" ht="24">
      <c r="A568" s="143">
        <v>3308</v>
      </c>
      <c r="B568" s="140" t="s">
        <v>203</v>
      </c>
      <c r="C568" s="141" t="s">
        <v>314</v>
      </c>
      <c r="D568" s="298"/>
      <c r="E568" s="297">
        <v>20</v>
      </c>
      <c r="F568" s="141" t="s">
        <v>315</v>
      </c>
      <c r="G568" s="141" t="s">
        <v>1137</v>
      </c>
      <c r="H568" s="141" t="s">
        <v>1119</v>
      </c>
      <c r="I568" s="141" t="s">
        <v>1051</v>
      </c>
    </row>
    <row r="569" spans="1:9" ht="24">
      <c r="A569" s="143">
        <v>3329</v>
      </c>
      <c r="B569" s="140" t="s">
        <v>316</v>
      </c>
      <c r="C569" s="141" t="s">
        <v>317</v>
      </c>
      <c r="D569" s="298"/>
      <c r="E569" s="297">
        <v>3187.09</v>
      </c>
      <c r="F569" s="141" t="s">
        <v>307</v>
      </c>
      <c r="G569" s="141" t="s">
        <v>1067</v>
      </c>
      <c r="H569" s="141" t="s">
        <v>1120</v>
      </c>
      <c r="I569" s="141" t="s">
        <v>1051</v>
      </c>
    </row>
    <row r="570" spans="1:9" ht="24">
      <c r="A570" s="143">
        <v>3304</v>
      </c>
      <c r="B570" s="140" t="s">
        <v>318</v>
      </c>
      <c r="C570" s="141" t="s">
        <v>319</v>
      </c>
      <c r="D570" s="298"/>
      <c r="E570" s="297">
        <v>20</v>
      </c>
      <c r="F570" s="141" t="s">
        <v>143</v>
      </c>
      <c r="G570" s="141" t="s">
        <v>1137</v>
      </c>
      <c r="H570" s="141" t="s">
        <v>1119</v>
      </c>
      <c r="I570" s="141" t="s">
        <v>1051</v>
      </c>
    </row>
    <row r="571" spans="1:9" ht="24">
      <c r="A571" s="143">
        <v>3305</v>
      </c>
      <c r="B571" s="140" t="s">
        <v>318</v>
      </c>
      <c r="C571" s="141" t="s">
        <v>320</v>
      </c>
      <c r="D571" s="298"/>
      <c r="E571" s="297">
        <v>10</v>
      </c>
      <c r="F571" s="141" t="s">
        <v>321</v>
      </c>
      <c r="G571" s="141" t="s">
        <v>1176</v>
      </c>
      <c r="H571" s="141" t="s">
        <v>1119</v>
      </c>
      <c r="I571" s="141" t="s">
        <v>1051</v>
      </c>
    </row>
    <row r="572" spans="1:9" ht="24">
      <c r="A572" s="143">
        <v>3333</v>
      </c>
      <c r="B572" s="140" t="s">
        <v>318</v>
      </c>
      <c r="C572" s="141" t="s">
        <v>322</v>
      </c>
      <c r="D572" s="298"/>
      <c r="E572" s="297">
        <v>25</v>
      </c>
      <c r="F572" s="141" t="s">
        <v>307</v>
      </c>
      <c r="G572" s="141" t="s">
        <v>833</v>
      </c>
      <c r="H572" s="141" t="s">
        <v>1120</v>
      </c>
      <c r="I572" s="141" t="s">
        <v>1051</v>
      </c>
    </row>
    <row r="573" spans="1:9" ht="24">
      <c r="A573" s="143">
        <v>3344</v>
      </c>
      <c r="B573" s="140" t="s">
        <v>318</v>
      </c>
      <c r="C573" s="141" t="s">
        <v>454</v>
      </c>
      <c r="D573" s="298"/>
      <c r="E573" s="297">
        <v>23.01</v>
      </c>
      <c r="F573" s="141" t="s">
        <v>455</v>
      </c>
      <c r="G573" s="141" t="s">
        <v>1143</v>
      </c>
      <c r="H573" s="141" t="s">
        <v>1121</v>
      </c>
      <c r="I573" s="141" t="s">
        <v>1051</v>
      </c>
    </row>
    <row r="574" spans="1:9" ht="24">
      <c r="A574" s="143">
        <v>3481</v>
      </c>
      <c r="B574" s="140" t="s">
        <v>318</v>
      </c>
      <c r="C574" s="141" t="s">
        <v>456</v>
      </c>
      <c r="D574" s="298"/>
      <c r="E574" s="297">
        <v>105</v>
      </c>
      <c r="F574" s="141" t="s">
        <v>1153</v>
      </c>
      <c r="G574" s="141" t="s">
        <v>1311</v>
      </c>
      <c r="H574" s="141" t="s">
        <v>1121</v>
      </c>
      <c r="I574" s="141" t="s">
        <v>1051</v>
      </c>
    </row>
    <row r="575" spans="1:9" ht="24">
      <c r="A575" s="143">
        <v>3201</v>
      </c>
      <c r="B575" s="140" t="s">
        <v>335</v>
      </c>
      <c r="C575" s="141" t="s">
        <v>336</v>
      </c>
      <c r="D575" s="297">
        <v>238</v>
      </c>
      <c r="E575" s="297">
        <f>D575/6.2267</f>
        <v>38.22249345560248</v>
      </c>
      <c r="F575" s="141" t="s">
        <v>337</v>
      </c>
      <c r="G575" s="141" t="s">
        <v>1173</v>
      </c>
      <c r="H575" s="141" t="s">
        <v>1120</v>
      </c>
      <c r="I575" s="141" t="s">
        <v>1051</v>
      </c>
    </row>
    <row r="576" spans="1:9" ht="24">
      <c r="A576" s="143">
        <v>3202</v>
      </c>
      <c r="B576" s="140" t="s">
        <v>335</v>
      </c>
      <c r="C576" s="141" t="s">
        <v>460</v>
      </c>
      <c r="D576" s="297">
        <v>1750</v>
      </c>
      <c r="E576" s="297">
        <f>D576/6.2267</f>
        <v>281.0477459970771</v>
      </c>
      <c r="F576" s="141" t="s">
        <v>1072</v>
      </c>
      <c r="G576" s="141" t="s">
        <v>1316</v>
      </c>
      <c r="H576" s="141" t="s">
        <v>1119</v>
      </c>
      <c r="I576" s="141" t="s">
        <v>1051</v>
      </c>
    </row>
    <row r="577" spans="1:9" ht="24">
      <c r="A577" s="143">
        <v>3317</v>
      </c>
      <c r="B577" s="140" t="s">
        <v>335</v>
      </c>
      <c r="C577" s="141" t="s">
        <v>461</v>
      </c>
      <c r="D577" s="298"/>
      <c r="E577" s="297">
        <v>10</v>
      </c>
      <c r="F577" s="141" t="s">
        <v>911</v>
      </c>
      <c r="G577" s="141" t="s">
        <v>1137</v>
      </c>
      <c r="H577" s="141" t="s">
        <v>1119</v>
      </c>
      <c r="I577" s="141" t="s">
        <v>1051</v>
      </c>
    </row>
    <row r="578" spans="1:9" ht="24">
      <c r="A578" s="143">
        <v>3318</v>
      </c>
      <c r="B578" s="140" t="s">
        <v>335</v>
      </c>
      <c r="C578" s="141" t="s">
        <v>462</v>
      </c>
      <c r="D578" s="298"/>
      <c r="E578" s="297">
        <v>67.3</v>
      </c>
      <c r="F578" s="141" t="s">
        <v>1070</v>
      </c>
      <c r="G578" s="141" t="s">
        <v>1137</v>
      </c>
      <c r="H578" s="141" t="s">
        <v>1119</v>
      </c>
      <c r="I578" s="141" t="s">
        <v>1051</v>
      </c>
    </row>
    <row r="579" spans="1:9" ht="24">
      <c r="A579" s="143">
        <v>3203</v>
      </c>
      <c r="B579" s="140" t="s">
        <v>463</v>
      </c>
      <c r="C579" s="141" t="s">
        <v>590</v>
      </c>
      <c r="D579" s="297">
        <v>300</v>
      </c>
      <c r="E579" s="297">
        <f>D579/6.2267</f>
        <v>48.17961359949893</v>
      </c>
      <c r="F579" s="141" t="s">
        <v>1058</v>
      </c>
      <c r="G579" s="141" t="s">
        <v>1173</v>
      </c>
      <c r="H579" s="141" t="s">
        <v>1121</v>
      </c>
      <c r="I579" s="141" t="s">
        <v>1051</v>
      </c>
    </row>
    <row r="580" spans="1:9" ht="24">
      <c r="A580" s="143">
        <v>3297</v>
      </c>
      <c r="B580" s="140" t="s">
        <v>463</v>
      </c>
      <c r="C580" s="141" t="s">
        <v>464</v>
      </c>
      <c r="D580" s="298"/>
      <c r="E580" s="297">
        <v>140</v>
      </c>
      <c r="F580" s="141" t="s">
        <v>228</v>
      </c>
      <c r="G580" s="141" t="s">
        <v>1067</v>
      </c>
      <c r="H580" s="141" t="s">
        <v>1119</v>
      </c>
      <c r="I580" s="141" t="s">
        <v>1051</v>
      </c>
    </row>
    <row r="581" spans="1:9" ht="24">
      <c r="A581" s="143">
        <v>3303</v>
      </c>
      <c r="B581" s="140" t="s">
        <v>463</v>
      </c>
      <c r="C581" s="141" t="s">
        <v>229</v>
      </c>
      <c r="D581" s="298"/>
      <c r="E581" s="297">
        <v>10</v>
      </c>
      <c r="F581" s="141" t="s">
        <v>911</v>
      </c>
      <c r="G581" s="141" t="s">
        <v>1137</v>
      </c>
      <c r="H581" s="141" t="s">
        <v>1119</v>
      </c>
      <c r="I581" s="141" t="s">
        <v>1051</v>
      </c>
    </row>
    <row r="582" spans="1:9" ht="36">
      <c r="A582" s="143">
        <v>3310</v>
      </c>
      <c r="B582" s="140" t="s">
        <v>463</v>
      </c>
      <c r="C582" s="141" t="s">
        <v>233</v>
      </c>
      <c r="D582" s="298"/>
      <c r="E582" s="297">
        <v>25</v>
      </c>
      <c r="F582" s="141" t="s">
        <v>1069</v>
      </c>
      <c r="G582" s="141" t="s">
        <v>1137</v>
      </c>
      <c r="H582" s="141" t="s">
        <v>1121</v>
      </c>
      <c r="I582" s="141" t="s">
        <v>1051</v>
      </c>
    </row>
    <row r="583" spans="1:9" ht="24">
      <c r="A583" s="143">
        <v>3313</v>
      </c>
      <c r="B583" s="140" t="s">
        <v>463</v>
      </c>
      <c r="C583" s="141" t="s">
        <v>120</v>
      </c>
      <c r="D583" s="298"/>
      <c r="E583" s="297">
        <v>25</v>
      </c>
      <c r="F583" s="141" t="s">
        <v>1070</v>
      </c>
      <c r="G583" s="141" t="s">
        <v>1137</v>
      </c>
      <c r="H583" s="141" t="s">
        <v>1119</v>
      </c>
      <c r="I583" s="141" t="s">
        <v>1051</v>
      </c>
    </row>
    <row r="584" spans="1:9" ht="24">
      <c r="A584" s="143">
        <v>3316</v>
      </c>
      <c r="B584" s="140" t="s">
        <v>463</v>
      </c>
      <c r="C584" s="141" t="s">
        <v>120</v>
      </c>
      <c r="D584" s="298"/>
      <c r="E584" s="297">
        <v>36.5</v>
      </c>
      <c r="F584" s="141" t="s">
        <v>1070</v>
      </c>
      <c r="G584" s="141" t="s">
        <v>1137</v>
      </c>
      <c r="H584" s="141" t="s">
        <v>1119</v>
      </c>
      <c r="I584" s="141" t="s">
        <v>1051</v>
      </c>
    </row>
    <row r="585" spans="1:9" ht="24">
      <c r="A585" s="143">
        <v>3204</v>
      </c>
      <c r="B585" s="140" t="s">
        <v>121</v>
      </c>
      <c r="C585" s="141" t="s">
        <v>122</v>
      </c>
      <c r="D585" s="297">
        <v>400</v>
      </c>
      <c r="E585" s="297">
        <f aca="true" t="shared" si="17" ref="E585:E594">D585/6.2267</f>
        <v>64.2394847993319</v>
      </c>
      <c r="F585" s="141" t="s">
        <v>123</v>
      </c>
      <c r="G585" s="141" t="s">
        <v>1173</v>
      </c>
      <c r="H585" s="141" t="s">
        <v>1120</v>
      </c>
      <c r="I585" s="141" t="s">
        <v>1051</v>
      </c>
    </row>
    <row r="586" spans="1:9" ht="24">
      <c r="A586" s="143">
        <v>3205</v>
      </c>
      <c r="B586" s="140" t="s">
        <v>121</v>
      </c>
      <c r="C586" s="141" t="s">
        <v>236</v>
      </c>
      <c r="D586" s="297">
        <v>150</v>
      </c>
      <c r="E586" s="297">
        <f t="shared" si="17"/>
        <v>24.089806799749464</v>
      </c>
      <c r="F586" s="141" t="s">
        <v>1058</v>
      </c>
      <c r="G586" s="141" t="s">
        <v>1180</v>
      </c>
      <c r="H586" s="141" t="s">
        <v>1120</v>
      </c>
      <c r="I586" s="141" t="s">
        <v>1051</v>
      </c>
    </row>
    <row r="587" spans="1:9" ht="24">
      <c r="A587" s="143">
        <v>3206</v>
      </c>
      <c r="B587" s="140" t="s">
        <v>121</v>
      </c>
      <c r="C587" s="141" t="s">
        <v>352</v>
      </c>
      <c r="D587" s="297">
        <v>1750</v>
      </c>
      <c r="E587" s="297">
        <f t="shared" si="17"/>
        <v>281.0477459970771</v>
      </c>
      <c r="F587" s="141" t="s">
        <v>1072</v>
      </c>
      <c r="G587" s="141" t="s">
        <v>1316</v>
      </c>
      <c r="H587" s="141" t="s">
        <v>1119</v>
      </c>
      <c r="I587" s="141" t="s">
        <v>1051</v>
      </c>
    </row>
    <row r="588" spans="1:9" ht="36">
      <c r="A588" s="143">
        <v>3208</v>
      </c>
      <c r="B588" s="140" t="s">
        <v>121</v>
      </c>
      <c r="C588" s="141" t="s">
        <v>234</v>
      </c>
      <c r="D588" s="297">
        <v>10000</v>
      </c>
      <c r="E588" s="297">
        <f t="shared" si="17"/>
        <v>1605.9871199832976</v>
      </c>
      <c r="F588" s="141" t="s">
        <v>1202</v>
      </c>
      <c r="G588" s="141" t="s">
        <v>1314</v>
      </c>
      <c r="H588" s="141" t="s">
        <v>1119</v>
      </c>
      <c r="I588" s="141" t="s">
        <v>906</v>
      </c>
    </row>
    <row r="589" spans="1:9" ht="36">
      <c r="A589" s="143">
        <v>3209</v>
      </c>
      <c r="B589" s="140" t="s">
        <v>121</v>
      </c>
      <c r="C589" s="141" t="s">
        <v>235</v>
      </c>
      <c r="D589" s="297">
        <v>7500</v>
      </c>
      <c r="E589" s="297">
        <f t="shared" si="17"/>
        <v>1204.4903399874734</v>
      </c>
      <c r="F589" s="141" t="s">
        <v>907</v>
      </c>
      <c r="G589" s="141" t="s">
        <v>1314</v>
      </c>
      <c r="H589" s="141" t="s">
        <v>1119</v>
      </c>
      <c r="I589" s="141" t="s">
        <v>906</v>
      </c>
    </row>
    <row r="590" spans="1:9" ht="24">
      <c r="A590" s="143">
        <v>3210</v>
      </c>
      <c r="B590" s="140" t="s">
        <v>121</v>
      </c>
      <c r="C590" s="141" t="s">
        <v>354</v>
      </c>
      <c r="D590" s="297">
        <v>4200</v>
      </c>
      <c r="E590" s="297">
        <f t="shared" si="17"/>
        <v>674.514590392985</v>
      </c>
      <c r="F590" s="141" t="s">
        <v>1201</v>
      </c>
      <c r="G590" s="141" t="s">
        <v>1316</v>
      </c>
      <c r="H590" s="141" t="s">
        <v>1121</v>
      </c>
      <c r="I590" s="141" t="s">
        <v>906</v>
      </c>
    </row>
    <row r="591" spans="1:9" ht="24">
      <c r="A591" s="143">
        <v>3211</v>
      </c>
      <c r="B591" s="140" t="s">
        <v>121</v>
      </c>
      <c r="C591" s="141" t="s">
        <v>355</v>
      </c>
      <c r="D591" s="297">
        <v>5455</v>
      </c>
      <c r="E591" s="297">
        <f t="shared" si="17"/>
        <v>876.0659739508889</v>
      </c>
      <c r="F591" s="141" t="s">
        <v>1073</v>
      </c>
      <c r="G591" s="141" t="s">
        <v>1316</v>
      </c>
      <c r="H591" s="141" t="s">
        <v>1119</v>
      </c>
      <c r="I591" s="141" t="s">
        <v>1051</v>
      </c>
    </row>
    <row r="592" spans="1:9" ht="24">
      <c r="A592" s="143">
        <v>3212</v>
      </c>
      <c r="B592" s="140" t="s">
        <v>121</v>
      </c>
      <c r="C592" s="141" t="s">
        <v>356</v>
      </c>
      <c r="D592" s="297">
        <v>10909</v>
      </c>
      <c r="E592" s="297">
        <f t="shared" si="17"/>
        <v>1751.9713491897794</v>
      </c>
      <c r="F592" s="141" t="s">
        <v>1072</v>
      </c>
      <c r="G592" s="141" t="s">
        <v>1316</v>
      </c>
      <c r="H592" s="141" t="s">
        <v>1119</v>
      </c>
      <c r="I592" s="141" t="s">
        <v>1051</v>
      </c>
    </row>
    <row r="593" spans="1:9" ht="24">
      <c r="A593" s="143">
        <v>3213</v>
      </c>
      <c r="B593" s="140" t="s">
        <v>121</v>
      </c>
      <c r="C593" s="141" t="s">
        <v>357</v>
      </c>
      <c r="D593" s="297">
        <v>10000</v>
      </c>
      <c r="E593" s="297">
        <f t="shared" si="17"/>
        <v>1605.9871199832976</v>
      </c>
      <c r="F593" s="141" t="s">
        <v>1071</v>
      </c>
      <c r="G593" s="141" t="s">
        <v>1316</v>
      </c>
      <c r="H593" s="141" t="s">
        <v>1119</v>
      </c>
      <c r="I593" s="141" t="s">
        <v>1051</v>
      </c>
    </row>
    <row r="594" spans="1:9" ht="24">
      <c r="A594" s="143">
        <v>3214</v>
      </c>
      <c r="B594" s="140" t="s">
        <v>121</v>
      </c>
      <c r="C594" s="141" t="s">
        <v>358</v>
      </c>
      <c r="D594" s="297">
        <v>6000</v>
      </c>
      <c r="E594" s="297">
        <f t="shared" si="17"/>
        <v>963.5922719899786</v>
      </c>
      <c r="F594" s="141" t="s">
        <v>905</v>
      </c>
      <c r="G594" s="141" t="s">
        <v>1316</v>
      </c>
      <c r="H594" s="141" t="s">
        <v>1119</v>
      </c>
      <c r="I594" s="141" t="s">
        <v>1051</v>
      </c>
    </row>
    <row r="595" spans="1:9" ht="24">
      <c r="A595" s="143">
        <v>3334</v>
      </c>
      <c r="B595" s="140" t="s">
        <v>121</v>
      </c>
      <c r="C595" s="141" t="s">
        <v>359</v>
      </c>
      <c r="D595" s="298"/>
      <c r="E595" s="297">
        <v>18</v>
      </c>
      <c r="F595" s="141" t="s">
        <v>360</v>
      </c>
      <c r="G595" s="141" t="s">
        <v>1137</v>
      </c>
      <c r="H595" s="141" t="s">
        <v>1120</v>
      </c>
      <c r="I595" s="141" t="s">
        <v>1051</v>
      </c>
    </row>
    <row r="596" spans="1:9" ht="24">
      <c r="A596" s="143">
        <v>3221</v>
      </c>
      <c r="B596" s="140" t="s">
        <v>361</v>
      </c>
      <c r="C596" s="141" t="s">
        <v>385</v>
      </c>
      <c r="D596" s="297">
        <v>1018.08</v>
      </c>
      <c r="E596" s="297">
        <f>D596/6.2267</f>
        <v>163.50233671125957</v>
      </c>
      <c r="F596" s="141" t="s">
        <v>976</v>
      </c>
      <c r="G596" s="141" t="s">
        <v>1318</v>
      </c>
      <c r="H596" s="141" t="s">
        <v>1119</v>
      </c>
      <c r="I596" s="141" t="s">
        <v>906</v>
      </c>
    </row>
    <row r="597" spans="1:9" ht="24">
      <c r="A597" s="143">
        <v>3292</v>
      </c>
      <c r="B597" s="140" t="s">
        <v>361</v>
      </c>
      <c r="C597" s="141" t="s">
        <v>136</v>
      </c>
      <c r="D597" s="298"/>
      <c r="E597" s="297">
        <v>40</v>
      </c>
      <c r="F597" s="141" t="s">
        <v>825</v>
      </c>
      <c r="G597" s="141" t="s">
        <v>1137</v>
      </c>
      <c r="H597" s="141" t="s">
        <v>1120</v>
      </c>
      <c r="I597" s="141" t="s">
        <v>1051</v>
      </c>
    </row>
    <row r="598" spans="1:9" ht="24">
      <c r="A598" s="143">
        <v>3293</v>
      </c>
      <c r="B598" s="140" t="s">
        <v>361</v>
      </c>
      <c r="C598" s="141" t="s">
        <v>137</v>
      </c>
      <c r="D598" s="298"/>
      <c r="E598" s="297">
        <v>3.14</v>
      </c>
      <c r="F598" s="141" t="s">
        <v>1068</v>
      </c>
      <c r="G598" s="141" t="s">
        <v>833</v>
      </c>
      <c r="H598" s="141" t="s">
        <v>1120</v>
      </c>
      <c r="I598" s="141" t="s">
        <v>1051</v>
      </c>
    </row>
    <row r="599" spans="1:9" ht="24">
      <c r="A599" s="143">
        <v>3296</v>
      </c>
      <c r="B599" s="140" t="s">
        <v>361</v>
      </c>
      <c r="C599" s="141" t="s">
        <v>138</v>
      </c>
      <c r="D599" s="298"/>
      <c r="E599" s="297">
        <v>14.86</v>
      </c>
      <c r="F599" s="141" t="s">
        <v>139</v>
      </c>
      <c r="G599" s="141" t="s">
        <v>1173</v>
      </c>
      <c r="H599" s="141" t="s">
        <v>1120</v>
      </c>
      <c r="I599" s="141" t="s">
        <v>1051</v>
      </c>
    </row>
    <row r="600" spans="1:9" ht="24">
      <c r="A600" s="143">
        <v>3311</v>
      </c>
      <c r="B600" s="140" t="s">
        <v>361</v>
      </c>
      <c r="C600" s="141" t="s">
        <v>140</v>
      </c>
      <c r="D600" s="298"/>
      <c r="E600" s="297">
        <v>30</v>
      </c>
      <c r="F600" s="141" t="s">
        <v>1070</v>
      </c>
      <c r="G600" s="141" t="s">
        <v>1137</v>
      </c>
      <c r="H600" s="141" t="s">
        <v>1119</v>
      </c>
      <c r="I600" s="141" t="s">
        <v>1051</v>
      </c>
    </row>
    <row r="601" spans="1:9" ht="24">
      <c r="A601" s="143">
        <v>3319</v>
      </c>
      <c r="B601" s="140" t="s">
        <v>361</v>
      </c>
      <c r="C601" s="141" t="s">
        <v>141</v>
      </c>
      <c r="D601" s="298"/>
      <c r="E601" s="297">
        <v>31.88</v>
      </c>
      <c r="F601" s="141" t="s">
        <v>321</v>
      </c>
      <c r="G601" s="141" t="s">
        <v>1176</v>
      </c>
      <c r="H601" s="141" t="s">
        <v>1120</v>
      </c>
      <c r="I601" s="141" t="s">
        <v>1051</v>
      </c>
    </row>
    <row r="602" spans="1:9" ht="24">
      <c r="A602" s="143">
        <v>3335</v>
      </c>
      <c r="B602" s="140" t="s">
        <v>361</v>
      </c>
      <c r="C602" s="141" t="s">
        <v>35</v>
      </c>
      <c r="D602" s="298"/>
      <c r="E602" s="297">
        <v>20.48</v>
      </c>
      <c r="F602" s="141" t="s">
        <v>36</v>
      </c>
      <c r="G602" s="141" t="s">
        <v>833</v>
      </c>
      <c r="H602" s="141" t="s">
        <v>1120</v>
      </c>
      <c r="I602" s="141" t="s">
        <v>1051</v>
      </c>
    </row>
    <row r="603" spans="1:9" ht="24">
      <c r="A603" s="143">
        <v>3336</v>
      </c>
      <c r="B603" s="140" t="s">
        <v>361</v>
      </c>
      <c r="C603" s="141" t="s">
        <v>37</v>
      </c>
      <c r="D603" s="298"/>
      <c r="E603" s="297">
        <v>31.88</v>
      </c>
      <c r="F603" s="141" t="s">
        <v>321</v>
      </c>
      <c r="G603" s="141" t="s">
        <v>1176</v>
      </c>
      <c r="H603" s="141" t="s">
        <v>1120</v>
      </c>
      <c r="I603" s="141" t="s">
        <v>1051</v>
      </c>
    </row>
    <row r="604" spans="1:9" ht="24">
      <c r="A604" s="143">
        <v>3338</v>
      </c>
      <c r="B604" s="140" t="s">
        <v>361</v>
      </c>
      <c r="C604" s="141" t="s">
        <v>38</v>
      </c>
      <c r="D604" s="298"/>
      <c r="E604" s="297">
        <v>42.2</v>
      </c>
      <c r="F604" s="141" t="s">
        <v>39</v>
      </c>
      <c r="G604" s="141" t="s">
        <v>1137</v>
      </c>
      <c r="H604" s="141" t="s">
        <v>1120</v>
      </c>
      <c r="I604" s="141" t="s">
        <v>1051</v>
      </c>
    </row>
    <row r="605" spans="1:9" ht="24">
      <c r="A605" s="143">
        <v>3339</v>
      </c>
      <c r="B605" s="140" t="s">
        <v>361</v>
      </c>
      <c r="C605" s="141" t="s">
        <v>40</v>
      </c>
      <c r="D605" s="298"/>
      <c r="E605" s="297">
        <v>29.52</v>
      </c>
      <c r="F605" s="141" t="s">
        <v>41</v>
      </c>
      <c r="G605" s="141" t="s">
        <v>1137</v>
      </c>
      <c r="H605" s="141" t="s">
        <v>1120</v>
      </c>
      <c r="I605" s="141" t="s">
        <v>1051</v>
      </c>
    </row>
    <row r="606" spans="1:9" ht="24">
      <c r="A606" s="143">
        <v>3341</v>
      </c>
      <c r="B606" s="140" t="s">
        <v>361</v>
      </c>
      <c r="C606" s="141" t="s">
        <v>42</v>
      </c>
      <c r="D606" s="298"/>
      <c r="E606" s="297">
        <v>13.24</v>
      </c>
      <c r="F606" s="141" t="s">
        <v>700</v>
      </c>
      <c r="G606" s="141" t="s">
        <v>1180</v>
      </c>
      <c r="H606" s="141" t="s">
        <v>1120</v>
      </c>
      <c r="I606" s="141" t="s">
        <v>1051</v>
      </c>
    </row>
    <row r="607" spans="1:9" ht="24">
      <c r="A607" s="143">
        <v>3258</v>
      </c>
      <c r="B607" s="140" t="s">
        <v>149</v>
      </c>
      <c r="C607" s="141" t="s">
        <v>150</v>
      </c>
      <c r="D607" s="297">
        <v>133</v>
      </c>
      <c r="E607" s="297">
        <f>D607/6.2855</f>
        <v>21.15981226632726</v>
      </c>
      <c r="F607" s="141" t="s">
        <v>1059</v>
      </c>
      <c r="G607" s="141" t="s">
        <v>1137</v>
      </c>
      <c r="H607" s="141" t="s">
        <v>1120</v>
      </c>
      <c r="I607" s="141" t="s">
        <v>1051</v>
      </c>
    </row>
    <row r="608" spans="1:9" ht="24">
      <c r="A608" s="143">
        <v>3261</v>
      </c>
      <c r="B608" s="140" t="s">
        <v>149</v>
      </c>
      <c r="C608" s="141" t="s">
        <v>151</v>
      </c>
      <c r="D608" s="298"/>
      <c r="E608" s="297">
        <v>517.55</v>
      </c>
      <c r="F608" s="141" t="s">
        <v>584</v>
      </c>
      <c r="G608" s="141" t="s">
        <v>1171</v>
      </c>
      <c r="H608" s="141" t="s">
        <v>1120</v>
      </c>
      <c r="I608" s="141" t="s">
        <v>1051</v>
      </c>
    </row>
    <row r="609" spans="1:9" ht="24">
      <c r="A609" s="143">
        <v>3287</v>
      </c>
      <c r="B609" s="140" t="s">
        <v>149</v>
      </c>
      <c r="C609" s="141" t="s">
        <v>262</v>
      </c>
      <c r="D609" s="298"/>
      <c r="E609" s="297">
        <v>50</v>
      </c>
      <c r="F609" s="141" t="s">
        <v>825</v>
      </c>
      <c r="G609" s="141" t="s">
        <v>1137</v>
      </c>
      <c r="H609" s="141" t="s">
        <v>1120</v>
      </c>
      <c r="I609" s="141" t="s">
        <v>1051</v>
      </c>
    </row>
    <row r="610" spans="1:9" ht="24">
      <c r="A610" s="143">
        <v>3290</v>
      </c>
      <c r="B610" s="140" t="s">
        <v>149</v>
      </c>
      <c r="C610" s="141" t="s">
        <v>263</v>
      </c>
      <c r="D610" s="298"/>
      <c r="E610" s="297">
        <v>3.5</v>
      </c>
      <c r="F610" s="141" t="s">
        <v>712</v>
      </c>
      <c r="G610" s="141" t="s">
        <v>1137</v>
      </c>
      <c r="H610" s="141" t="s">
        <v>1120</v>
      </c>
      <c r="I610" s="141" t="s">
        <v>1051</v>
      </c>
    </row>
    <row r="611" spans="1:9" ht="24">
      <c r="A611" s="143">
        <v>3337</v>
      </c>
      <c r="B611" s="140" t="s">
        <v>149</v>
      </c>
      <c r="C611" s="141" t="s">
        <v>264</v>
      </c>
      <c r="D611" s="298"/>
      <c r="E611" s="297">
        <v>4.75</v>
      </c>
      <c r="F611" s="141" t="s">
        <v>712</v>
      </c>
      <c r="G611" s="141" t="s">
        <v>1137</v>
      </c>
      <c r="H611" s="141" t="s">
        <v>1120</v>
      </c>
      <c r="I611" s="141" t="s">
        <v>1051</v>
      </c>
    </row>
    <row r="612" spans="1:9" ht="24">
      <c r="A612" s="143">
        <v>3340</v>
      </c>
      <c r="B612" s="140" t="s">
        <v>149</v>
      </c>
      <c r="C612" s="141" t="s">
        <v>265</v>
      </c>
      <c r="D612" s="298"/>
      <c r="E612" s="297">
        <v>44.78</v>
      </c>
      <c r="F612" s="141" t="s">
        <v>266</v>
      </c>
      <c r="G612" s="141" t="s">
        <v>833</v>
      </c>
      <c r="H612" s="141" t="s">
        <v>1120</v>
      </c>
      <c r="I612" s="141" t="s">
        <v>1051</v>
      </c>
    </row>
    <row r="613" spans="1:9" ht="24">
      <c r="A613" s="143">
        <v>3374</v>
      </c>
      <c r="B613" s="140" t="s">
        <v>149</v>
      </c>
      <c r="C613" s="141" t="s">
        <v>388</v>
      </c>
      <c r="D613" s="297">
        <v>52800</v>
      </c>
      <c r="E613" s="297">
        <f>D613/6.2855</f>
        <v>8400.286373399093</v>
      </c>
      <c r="F613" s="141" t="s">
        <v>389</v>
      </c>
      <c r="G613" s="141" t="s">
        <v>1323</v>
      </c>
      <c r="H613" s="141" t="s">
        <v>1119</v>
      </c>
      <c r="I613" s="141" t="s">
        <v>1051</v>
      </c>
    </row>
    <row r="614" spans="1:9" ht="24">
      <c r="A614" s="143">
        <v>3375</v>
      </c>
      <c r="B614" s="140" t="s">
        <v>149</v>
      </c>
      <c r="C614" s="141" t="s">
        <v>390</v>
      </c>
      <c r="D614" s="297">
        <v>13200</v>
      </c>
      <c r="E614" s="297">
        <f>D614/6.2855</f>
        <v>2100.071593349773</v>
      </c>
      <c r="F614" s="141" t="s">
        <v>389</v>
      </c>
      <c r="G614" s="141" t="s">
        <v>1323</v>
      </c>
      <c r="H614" s="141" t="s">
        <v>1121</v>
      </c>
      <c r="I614" s="141" t="s">
        <v>1051</v>
      </c>
    </row>
    <row r="615" spans="1:9" ht="15">
      <c r="A615" s="143">
        <v>3477</v>
      </c>
      <c r="B615" s="140" t="s">
        <v>149</v>
      </c>
      <c r="C615" s="141" t="s">
        <v>1242</v>
      </c>
      <c r="D615" s="298"/>
      <c r="E615" s="297">
        <v>200</v>
      </c>
      <c r="F615" s="141" t="s">
        <v>1105</v>
      </c>
      <c r="G615" s="141" t="s">
        <v>1323</v>
      </c>
      <c r="H615" s="141" t="s">
        <v>1121</v>
      </c>
      <c r="I615" s="141" t="s">
        <v>1051</v>
      </c>
    </row>
    <row r="616" spans="1:9" ht="15">
      <c r="A616" s="143">
        <v>3278</v>
      </c>
      <c r="B616" s="140" t="s">
        <v>391</v>
      </c>
      <c r="C616" s="141" t="s">
        <v>392</v>
      </c>
      <c r="D616" s="298"/>
      <c r="E616" s="297">
        <v>2500</v>
      </c>
      <c r="F616" s="141" t="s">
        <v>393</v>
      </c>
      <c r="G616" s="141" t="s">
        <v>909</v>
      </c>
      <c r="H616" s="141" t="s">
        <v>1120</v>
      </c>
      <c r="I616" s="141" t="s">
        <v>1051</v>
      </c>
    </row>
    <row r="617" spans="1:9" ht="15">
      <c r="A617" s="143">
        <v>3279</v>
      </c>
      <c r="B617" s="140" t="s">
        <v>391</v>
      </c>
      <c r="C617" s="141" t="s">
        <v>394</v>
      </c>
      <c r="D617" s="298"/>
      <c r="E617" s="297">
        <v>1250</v>
      </c>
      <c r="F617" s="141" t="s">
        <v>917</v>
      </c>
      <c r="G617" s="141" t="s">
        <v>909</v>
      </c>
      <c r="H617" s="141" t="s">
        <v>1120</v>
      </c>
      <c r="I617" s="141" t="s">
        <v>1051</v>
      </c>
    </row>
    <row r="618" spans="1:9" ht="15">
      <c r="A618" s="143">
        <v>3280</v>
      </c>
      <c r="B618" s="140" t="s">
        <v>391</v>
      </c>
      <c r="C618" s="141" t="s">
        <v>395</v>
      </c>
      <c r="D618" s="298"/>
      <c r="E618" s="297">
        <v>1250</v>
      </c>
      <c r="F618" s="141" t="s">
        <v>52</v>
      </c>
      <c r="G618" s="141" t="s">
        <v>909</v>
      </c>
      <c r="H618" s="141" t="s">
        <v>1120</v>
      </c>
      <c r="I618" s="141" t="s">
        <v>1051</v>
      </c>
    </row>
    <row r="619" spans="1:9" ht="24">
      <c r="A619" s="143">
        <v>3271</v>
      </c>
      <c r="B619" s="140" t="s">
        <v>53</v>
      </c>
      <c r="C619" s="141" t="s">
        <v>54</v>
      </c>
      <c r="D619" s="297">
        <v>300</v>
      </c>
      <c r="E619" s="297">
        <f>D619/6.2855</f>
        <v>47.72889984885848</v>
      </c>
      <c r="F619" s="141" t="s">
        <v>55</v>
      </c>
      <c r="G619" s="141" t="s">
        <v>1171</v>
      </c>
      <c r="H619" s="141" t="s">
        <v>1120</v>
      </c>
      <c r="I619" s="141" t="s">
        <v>1051</v>
      </c>
    </row>
    <row r="620" spans="1:9" ht="24">
      <c r="A620" s="143">
        <v>3272</v>
      </c>
      <c r="B620" s="140" t="s">
        <v>53</v>
      </c>
      <c r="C620" s="141" t="s">
        <v>56</v>
      </c>
      <c r="D620" s="297">
        <v>1000</v>
      </c>
      <c r="E620" s="297">
        <f>D620/6.2855</f>
        <v>159.09633282952828</v>
      </c>
      <c r="F620" s="141" t="s">
        <v>398</v>
      </c>
      <c r="G620" s="141" t="s">
        <v>1173</v>
      </c>
      <c r="H620" s="141" t="s">
        <v>1121</v>
      </c>
      <c r="I620" s="141" t="s">
        <v>1051</v>
      </c>
    </row>
    <row r="621" spans="1:9" ht="24">
      <c r="A621" s="143">
        <v>3273</v>
      </c>
      <c r="B621" s="140" t="s">
        <v>53</v>
      </c>
      <c r="C621" s="141" t="s">
        <v>839</v>
      </c>
      <c r="D621" s="297">
        <v>40</v>
      </c>
      <c r="E621" s="297">
        <f>D621/6.2855</f>
        <v>6.3638533131811315</v>
      </c>
      <c r="F621" s="141" t="s">
        <v>1058</v>
      </c>
      <c r="G621" s="141" t="s">
        <v>1173</v>
      </c>
      <c r="H621" s="141" t="s">
        <v>1121</v>
      </c>
      <c r="I621" s="141" t="s">
        <v>1051</v>
      </c>
    </row>
    <row r="622" spans="1:9" ht="24">
      <c r="A622" s="143">
        <v>3276</v>
      </c>
      <c r="B622" s="140" t="s">
        <v>53</v>
      </c>
      <c r="C622" s="141" t="s">
        <v>399</v>
      </c>
      <c r="D622" s="298"/>
      <c r="E622" s="297">
        <v>800</v>
      </c>
      <c r="F622" s="141" t="s">
        <v>274</v>
      </c>
      <c r="G622" s="141" t="s">
        <v>1067</v>
      </c>
      <c r="H622" s="141" t="s">
        <v>1120</v>
      </c>
      <c r="I622" s="141" t="s">
        <v>1051</v>
      </c>
    </row>
    <row r="623" spans="1:9" ht="15">
      <c r="A623" s="143">
        <v>3277</v>
      </c>
      <c r="B623" s="140" t="s">
        <v>53</v>
      </c>
      <c r="C623" s="141" t="s">
        <v>400</v>
      </c>
      <c r="D623" s="298"/>
      <c r="E623" s="390">
        <v>530</v>
      </c>
      <c r="F623" s="141" t="s">
        <v>913</v>
      </c>
      <c r="G623" s="141" t="s">
        <v>1067</v>
      </c>
      <c r="H623" s="141" t="s">
        <v>1120</v>
      </c>
      <c r="I623" s="141" t="s">
        <v>1051</v>
      </c>
    </row>
    <row r="624" spans="1:9" ht="24">
      <c r="A624" s="143">
        <v>3281</v>
      </c>
      <c r="B624" s="140" t="s">
        <v>53</v>
      </c>
      <c r="C624" s="141" t="s">
        <v>401</v>
      </c>
      <c r="D624" s="298"/>
      <c r="E624" s="297">
        <v>3280</v>
      </c>
      <c r="F624" s="141" t="s">
        <v>562</v>
      </c>
      <c r="G624" s="141" t="s">
        <v>909</v>
      </c>
      <c r="H624" s="141" t="s">
        <v>1120</v>
      </c>
      <c r="I624" s="141" t="s">
        <v>1051</v>
      </c>
    </row>
    <row r="625" spans="1:9" ht="24">
      <c r="A625" s="143">
        <v>3282</v>
      </c>
      <c r="B625" s="140" t="s">
        <v>53</v>
      </c>
      <c r="C625" s="141" t="s">
        <v>170</v>
      </c>
      <c r="D625" s="298"/>
      <c r="E625" s="297">
        <v>1360</v>
      </c>
      <c r="F625" s="141" t="s">
        <v>919</v>
      </c>
      <c r="G625" s="141" t="s">
        <v>909</v>
      </c>
      <c r="H625" s="141" t="s">
        <v>1120</v>
      </c>
      <c r="I625" s="141" t="s">
        <v>1051</v>
      </c>
    </row>
    <row r="626" spans="1:9" ht="15">
      <c r="A626" s="143">
        <v>3283</v>
      </c>
      <c r="B626" s="140" t="s">
        <v>53</v>
      </c>
      <c r="C626" s="141" t="s">
        <v>174</v>
      </c>
      <c r="D626" s="298"/>
      <c r="E626" s="297">
        <v>1250</v>
      </c>
      <c r="F626" s="141" t="s">
        <v>1364</v>
      </c>
      <c r="G626" s="141" t="s">
        <v>909</v>
      </c>
      <c r="H626" s="141" t="s">
        <v>1120</v>
      </c>
      <c r="I626" s="141" t="s">
        <v>1051</v>
      </c>
    </row>
    <row r="627" spans="1:9" ht="24">
      <c r="A627" s="143">
        <v>3284</v>
      </c>
      <c r="B627" s="140" t="s">
        <v>53</v>
      </c>
      <c r="C627" s="141" t="s">
        <v>58</v>
      </c>
      <c r="D627" s="298"/>
      <c r="E627" s="297">
        <v>2580</v>
      </c>
      <c r="F627" s="141" t="s">
        <v>59</v>
      </c>
      <c r="G627" s="141" t="s">
        <v>909</v>
      </c>
      <c r="H627" s="141" t="s">
        <v>1120</v>
      </c>
      <c r="I627" s="141" t="s">
        <v>1051</v>
      </c>
    </row>
    <row r="628" spans="1:9" ht="15">
      <c r="A628" s="143">
        <v>3285</v>
      </c>
      <c r="B628" s="140" t="s">
        <v>53</v>
      </c>
      <c r="C628" s="141" t="s">
        <v>60</v>
      </c>
      <c r="D628" s="298"/>
      <c r="E628" s="390">
        <v>1250</v>
      </c>
      <c r="F628" s="141" t="s">
        <v>1074</v>
      </c>
      <c r="G628" s="141" t="s">
        <v>909</v>
      </c>
      <c r="H628" s="141" t="s">
        <v>1120</v>
      </c>
      <c r="I628" s="141" t="s">
        <v>1051</v>
      </c>
    </row>
    <row r="629" spans="1:9" ht="15">
      <c r="A629" s="143">
        <v>3342</v>
      </c>
      <c r="B629" s="140" t="s">
        <v>53</v>
      </c>
      <c r="C629" s="141" t="s">
        <v>179</v>
      </c>
      <c r="D629" s="298"/>
      <c r="E629" s="297">
        <v>2968.7</v>
      </c>
      <c r="F629" s="141" t="s">
        <v>180</v>
      </c>
      <c r="G629" s="141" t="s">
        <v>833</v>
      </c>
      <c r="H629" s="141" t="s">
        <v>1120</v>
      </c>
      <c r="I629" s="141" t="s">
        <v>1051</v>
      </c>
    </row>
    <row r="630" spans="1:9" ht="22.5">
      <c r="A630" s="143">
        <v>3343</v>
      </c>
      <c r="B630" s="140" t="s">
        <v>53</v>
      </c>
      <c r="C630" s="141" t="s">
        <v>176</v>
      </c>
      <c r="D630" s="298"/>
      <c r="E630" s="297">
        <v>27.59</v>
      </c>
      <c r="F630" s="141" t="s">
        <v>177</v>
      </c>
      <c r="G630" s="141" t="s">
        <v>1180</v>
      </c>
      <c r="H630" s="141" t="s">
        <v>1120</v>
      </c>
      <c r="I630" s="141" t="s">
        <v>1051</v>
      </c>
    </row>
    <row r="631" spans="1:9" ht="22.5">
      <c r="A631" s="143">
        <v>3268</v>
      </c>
      <c r="B631" s="140" t="s">
        <v>178</v>
      </c>
      <c r="C631" s="141" t="s">
        <v>839</v>
      </c>
      <c r="D631" s="297">
        <v>40</v>
      </c>
      <c r="E631" s="297">
        <f>D631/6.2855</f>
        <v>6.3638533131811315</v>
      </c>
      <c r="F631" s="141" t="s">
        <v>1058</v>
      </c>
      <c r="G631" s="141" t="s">
        <v>1173</v>
      </c>
      <c r="H631" s="141" t="s">
        <v>1121</v>
      </c>
      <c r="I631" s="141" t="s">
        <v>1051</v>
      </c>
    </row>
    <row r="632" spans="1:9" ht="13.5">
      <c r="A632" s="143">
        <v>3270</v>
      </c>
      <c r="B632" s="140" t="s">
        <v>178</v>
      </c>
      <c r="C632" s="141" t="s">
        <v>288</v>
      </c>
      <c r="D632" s="297">
        <v>31300</v>
      </c>
      <c r="E632" s="297">
        <f>D632/6.2855</f>
        <v>4979.715217564235</v>
      </c>
      <c r="F632" s="141" t="s">
        <v>289</v>
      </c>
      <c r="G632" s="141" t="s">
        <v>1321</v>
      </c>
      <c r="H632" s="141" t="s">
        <v>1119</v>
      </c>
      <c r="I632" s="141" t="s">
        <v>1051</v>
      </c>
    </row>
    <row r="633" spans="1:9" ht="15">
      <c r="A633" s="143">
        <v>3291</v>
      </c>
      <c r="B633" s="140" t="s">
        <v>178</v>
      </c>
      <c r="C633" s="141" t="s">
        <v>290</v>
      </c>
      <c r="D633" s="298"/>
      <c r="E633" s="297">
        <v>25</v>
      </c>
      <c r="F633" s="141" t="s">
        <v>291</v>
      </c>
      <c r="G633" s="141" t="s">
        <v>1137</v>
      </c>
      <c r="H633" s="141" t="s">
        <v>1120</v>
      </c>
      <c r="I633" s="141" t="s">
        <v>1051</v>
      </c>
    </row>
    <row r="634" spans="1:9" ht="22.5">
      <c r="A634" s="143">
        <v>3294</v>
      </c>
      <c r="B634" s="140" t="s">
        <v>178</v>
      </c>
      <c r="C634" s="141" t="s">
        <v>292</v>
      </c>
      <c r="D634" s="298"/>
      <c r="E634" s="297">
        <v>22.37</v>
      </c>
      <c r="F634" s="141" t="s">
        <v>293</v>
      </c>
      <c r="G634" s="141" t="s">
        <v>833</v>
      </c>
      <c r="H634" s="141" t="s">
        <v>1120</v>
      </c>
      <c r="I634" s="141" t="s">
        <v>1051</v>
      </c>
    </row>
    <row r="635" spans="1:9" ht="15">
      <c r="A635" s="143">
        <v>3306</v>
      </c>
      <c r="B635" s="140" t="s">
        <v>178</v>
      </c>
      <c r="C635" s="141" t="s">
        <v>294</v>
      </c>
      <c r="D635" s="298"/>
      <c r="E635" s="297">
        <v>4.5</v>
      </c>
      <c r="F635" s="141" t="s">
        <v>295</v>
      </c>
      <c r="G635" s="141" t="s">
        <v>1137</v>
      </c>
      <c r="H635" s="141" t="s">
        <v>1119</v>
      </c>
      <c r="I635" s="141" t="s">
        <v>1051</v>
      </c>
    </row>
    <row r="636" spans="1:9" ht="15">
      <c r="A636" s="143">
        <v>3314</v>
      </c>
      <c r="B636" s="140" t="s">
        <v>178</v>
      </c>
      <c r="C636" s="141" t="s">
        <v>296</v>
      </c>
      <c r="D636" s="298"/>
      <c r="E636" s="297">
        <v>26</v>
      </c>
      <c r="F636" s="141" t="s">
        <v>1069</v>
      </c>
      <c r="G636" s="141" t="s">
        <v>1137</v>
      </c>
      <c r="H636" s="141" t="s">
        <v>1119</v>
      </c>
      <c r="I636" s="141" t="s">
        <v>1051</v>
      </c>
    </row>
    <row r="637" spans="1:9" ht="22.5">
      <c r="A637" s="143">
        <v>3315</v>
      </c>
      <c r="B637" s="140" t="s">
        <v>178</v>
      </c>
      <c r="C637" s="141" t="s">
        <v>108</v>
      </c>
      <c r="D637" s="298"/>
      <c r="E637" s="297">
        <v>22.7</v>
      </c>
      <c r="F637" s="141" t="s">
        <v>109</v>
      </c>
      <c r="G637" s="141" t="s">
        <v>1139</v>
      </c>
      <c r="H637" s="141" t="s">
        <v>1119</v>
      </c>
      <c r="I637" s="141" t="s">
        <v>1051</v>
      </c>
    </row>
    <row r="638" spans="1:9" ht="15">
      <c r="A638" s="143">
        <v>3331</v>
      </c>
      <c r="B638" s="140" t="s">
        <v>178</v>
      </c>
      <c r="C638" s="141" t="s">
        <v>110</v>
      </c>
      <c r="D638" s="298"/>
      <c r="E638" s="297">
        <v>31.75</v>
      </c>
      <c r="F638" s="141" t="s">
        <v>111</v>
      </c>
      <c r="G638" s="141" t="s">
        <v>833</v>
      </c>
      <c r="H638" s="141" t="s">
        <v>1120</v>
      </c>
      <c r="I638" s="141" t="s">
        <v>1051</v>
      </c>
    </row>
    <row r="639" spans="1:9" ht="15">
      <c r="A639" s="143">
        <v>3332</v>
      </c>
      <c r="B639" s="140" t="s">
        <v>178</v>
      </c>
      <c r="C639" s="141" t="s">
        <v>112</v>
      </c>
      <c r="D639" s="298"/>
      <c r="E639" s="297">
        <v>315.76</v>
      </c>
      <c r="F639" s="141" t="s">
        <v>111</v>
      </c>
      <c r="G639" s="141" t="s">
        <v>833</v>
      </c>
      <c r="H639" s="141" t="s">
        <v>1120</v>
      </c>
      <c r="I639" s="141" t="s">
        <v>1051</v>
      </c>
    </row>
    <row r="640" spans="1:9" ht="22.5">
      <c r="A640" s="143">
        <v>3247</v>
      </c>
      <c r="B640" s="140" t="s">
        <v>113</v>
      </c>
      <c r="C640" s="141" t="s">
        <v>9</v>
      </c>
      <c r="D640" s="297">
        <v>1988.32</v>
      </c>
      <c r="E640" s="297">
        <f>D640/6.2855</f>
        <v>316.33442049160766</v>
      </c>
      <c r="F640" s="141" t="s">
        <v>976</v>
      </c>
      <c r="G640" s="141" t="s">
        <v>1318</v>
      </c>
      <c r="H640" s="141" t="s">
        <v>1119</v>
      </c>
      <c r="I640" s="141" t="s">
        <v>906</v>
      </c>
    </row>
    <row r="641" spans="1:9" ht="22.5">
      <c r="A641" s="143">
        <v>3259</v>
      </c>
      <c r="B641" s="140" t="s">
        <v>113</v>
      </c>
      <c r="C641" s="141" t="s">
        <v>10</v>
      </c>
      <c r="D641" s="297">
        <v>136</v>
      </c>
      <c r="E641" s="297">
        <f>D641/6.2855</f>
        <v>21.637101264815847</v>
      </c>
      <c r="F641" s="141" t="s">
        <v>1059</v>
      </c>
      <c r="G641" s="141" t="s">
        <v>1137</v>
      </c>
      <c r="H641" s="141" t="s">
        <v>1120</v>
      </c>
      <c r="I641" s="141" t="s">
        <v>1051</v>
      </c>
    </row>
    <row r="642" spans="1:9" ht="22.5">
      <c r="A642" s="143">
        <v>3269</v>
      </c>
      <c r="B642" s="140" t="s">
        <v>113</v>
      </c>
      <c r="C642" s="141" t="s">
        <v>11</v>
      </c>
      <c r="D642" s="297">
        <v>1250</v>
      </c>
      <c r="E642" s="297">
        <f>D642/6.2855</f>
        <v>198.87041603691034</v>
      </c>
      <c r="F642" s="141" t="s">
        <v>289</v>
      </c>
      <c r="G642" s="141" t="s">
        <v>1316</v>
      </c>
      <c r="H642" s="141" t="s">
        <v>1119</v>
      </c>
      <c r="I642" s="141" t="s">
        <v>1051</v>
      </c>
    </row>
    <row r="643" spans="1:9" ht="13.5">
      <c r="A643" s="143">
        <v>3275</v>
      </c>
      <c r="B643" s="140" t="s">
        <v>113</v>
      </c>
      <c r="C643" s="141" t="s">
        <v>12</v>
      </c>
      <c r="D643" s="297">
        <v>1940</v>
      </c>
      <c r="E643" s="297">
        <f>D643/6.2855</f>
        <v>308.6468856892849</v>
      </c>
      <c r="F643" s="141" t="s">
        <v>1066</v>
      </c>
      <c r="G643" s="141" t="s">
        <v>1067</v>
      </c>
      <c r="H643" s="141" t="s">
        <v>1119</v>
      </c>
      <c r="I643" s="141" t="s">
        <v>1051</v>
      </c>
    </row>
    <row r="644" spans="1:9" ht="22.5">
      <c r="A644" s="143">
        <v>3295</v>
      </c>
      <c r="B644" s="140" t="s">
        <v>113</v>
      </c>
      <c r="C644" s="141" t="s">
        <v>13</v>
      </c>
      <c r="D644" s="298"/>
      <c r="E644" s="297">
        <v>219.94</v>
      </c>
      <c r="F644" s="141" t="s">
        <v>86</v>
      </c>
      <c r="G644" s="141" t="s">
        <v>833</v>
      </c>
      <c r="H644" s="141" t="s">
        <v>1121</v>
      </c>
      <c r="I644" s="141" t="s">
        <v>1051</v>
      </c>
    </row>
    <row r="645" spans="1:9" ht="22.5">
      <c r="A645" s="143">
        <v>3307</v>
      </c>
      <c r="B645" s="140" t="s">
        <v>113</v>
      </c>
      <c r="C645" s="141" t="s">
        <v>87</v>
      </c>
      <c r="D645" s="298"/>
      <c r="E645" s="297">
        <v>4.57</v>
      </c>
      <c r="F645" s="141" t="s">
        <v>88</v>
      </c>
      <c r="G645" s="141" t="s">
        <v>1139</v>
      </c>
      <c r="H645" s="141" t="s">
        <v>1121</v>
      </c>
      <c r="I645" s="141" t="s">
        <v>1051</v>
      </c>
    </row>
    <row r="646" spans="1:9" ht="22.5">
      <c r="A646" s="143">
        <v>3312</v>
      </c>
      <c r="B646" s="140" t="s">
        <v>113</v>
      </c>
      <c r="C646" s="141" t="s">
        <v>208</v>
      </c>
      <c r="D646" s="298"/>
      <c r="E646" s="297">
        <v>90</v>
      </c>
      <c r="F646" s="141" t="s">
        <v>1069</v>
      </c>
      <c r="G646" s="141" t="s">
        <v>1137</v>
      </c>
      <c r="H646" s="141" t="s">
        <v>1119</v>
      </c>
      <c r="I646" s="141" t="s">
        <v>1051</v>
      </c>
    </row>
    <row r="647" spans="1:9" ht="22.5">
      <c r="A647" s="143">
        <v>3422</v>
      </c>
      <c r="B647" s="140" t="s">
        <v>209</v>
      </c>
      <c r="C647" s="141" t="s">
        <v>210</v>
      </c>
      <c r="D647" s="298"/>
      <c r="E647" s="297">
        <v>2800</v>
      </c>
      <c r="F647" s="141" t="s">
        <v>211</v>
      </c>
      <c r="G647" s="141" t="s">
        <v>1171</v>
      </c>
      <c r="H647" s="141" t="s">
        <v>1120</v>
      </c>
      <c r="I647" s="141" t="s">
        <v>1051</v>
      </c>
    </row>
    <row r="648" spans="1:9" ht="22.5">
      <c r="A648" s="143">
        <v>3260</v>
      </c>
      <c r="B648" s="140" t="s">
        <v>212</v>
      </c>
      <c r="C648" s="141" t="s">
        <v>323</v>
      </c>
      <c r="D648" s="298"/>
      <c r="E648" s="297">
        <v>77.13</v>
      </c>
      <c r="F648" s="141" t="s">
        <v>324</v>
      </c>
      <c r="G648" s="141" t="s">
        <v>1176</v>
      </c>
      <c r="H648" s="141" t="s">
        <v>1120</v>
      </c>
      <c r="I648" s="141" t="s">
        <v>1051</v>
      </c>
    </row>
    <row r="649" spans="1:9" ht="22.5">
      <c r="A649" s="143">
        <v>3244</v>
      </c>
      <c r="B649" s="140" t="s">
        <v>325</v>
      </c>
      <c r="C649" s="141" t="s">
        <v>326</v>
      </c>
      <c r="D649" s="297">
        <v>480</v>
      </c>
      <c r="E649" s="297">
        <f>D649/6.2855</f>
        <v>76.36623975817358</v>
      </c>
      <c r="F649" s="141" t="s">
        <v>765</v>
      </c>
      <c r="G649" s="141" t="s">
        <v>1318</v>
      </c>
      <c r="H649" s="141" t="s">
        <v>1119</v>
      </c>
      <c r="I649" s="141" t="s">
        <v>906</v>
      </c>
    </row>
    <row r="650" spans="1:9" ht="22.5">
      <c r="A650" s="143">
        <v>3245</v>
      </c>
      <c r="B650" s="140" t="s">
        <v>325</v>
      </c>
      <c r="C650" s="141" t="s">
        <v>327</v>
      </c>
      <c r="D650" s="297">
        <v>480</v>
      </c>
      <c r="E650" s="297">
        <f>D650/6.2855</f>
        <v>76.36623975817358</v>
      </c>
      <c r="F650" s="141" t="s">
        <v>765</v>
      </c>
      <c r="G650" s="141" t="s">
        <v>1318</v>
      </c>
      <c r="H650" s="141" t="s">
        <v>1121</v>
      </c>
      <c r="I650" s="141" t="s">
        <v>906</v>
      </c>
    </row>
    <row r="651" spans="1:9" ht="22.5">
      <c r="A651" s="143">
        <v>3246</v>
      </c>
      <c r="B651" s="140" t="s">
        <v>325</v>
      </c>
      <c r="C651" s="141" t="s">
        <v>328</v>
      </c>
      <c r="D651" s="297">
        <v>339.54</v>
      </c>
      <c r="E651" s="297">
        <f>D651/6.2855</f>
        <v>54.019568848938036</v>
      </c>
      <c r="F651" s="141" t="s">
        <v>764</v>
      </c>
      <c r="G651" s="141" t="s">
        <v>1176</v>
      </c>
      <c r="H651" s="141" t="s">
        <v>1119</v>
      </c>
      <c r="I651" s="141" t="s">
        <v>906</v>
      </c>
    </row>
    <row r="652" spans="1:9" ht="13.5">
      <c r="A652" s="143">
        <v>3266</v>
      </c>
      <c r="B652" s="140" t="s">
        <v>325</v>
      </c>
      <c r="C652" s="141" t="s">
        <v>329</v>
      </c>
      <c r="D652" s="297">
        <v>16</v>
      </c>
      <c r="E652" s="297">
        <f>D652/6.2855</f>
        <v>2.5455413252724526</v>
      </c>
      <c r="F652" s="141" t="s">
        <v>587</v>
      </c>
      <c r="G652" s="141" t="s">
        <v>1173</v>
      </c>
      <c r="H652" s="141" t="s">
        <v>1121</v>
      </c>
      <c r="I652" s="141" t="s">
        <v>1051</v>
      </c>
    </row>
    <row r="653" spans="1:9" ht="13.5">
      <c r="A653" s="143">
        <v>3267</v>
      </c>
      <c r="B653" s="140" t="s">
        <v>325</v>
      </c>
      <c r="C653" s="141" t="s">
        <v>330</v>
      </c>
      <c r="D653" s="297">
        <v>8</v>
      </c>
      <c r="E653" s="297">
        <f>D653/6.2855</f>
        <v>1.2727706626362263</v>
      </c>
      <c r="F653" s="141" t="s">
        <v>587</v>
      </c>
      <c r="G653" s="141" t="s">
        <v>1173</v>
      </c>
      <c r="H653" s="141" t="s">
        <v>1121</v>
      </c>
      <c r="I653" s="141" t="s">
        <v>1051</v>
      </c>
    </row>
    <row r="654" spans="1:9" ht="15">
      <c r="A654" s="143">
        <v>3288</v>
      </c>
      <c r="B654" s="140" t="s">
        <v>325</v>
      </c>
      <c r="C654" s="141" t="s">
        <v>331</v>
      </c>
      <c r="D654" s="298"/>
      <c r="E654" s="297">
        <v>20</v>
      </c>
      <c r="F654" s="141" t="s">
        <v>332</v>
      </c>
      <c r="G654" s="141" t="s">
        <v>1137</v>
      </c>
      <c r="H654" s="141" t="s">
        <v>1121</v>
      </c>
      <c r="I654" s="141" t="s">
        <v>1051</v>
      </c>
    </row>
    <row r="655" spans="1:9" ht="15">
      <c r="A655" s="143">
        <v>3289</v>
      </c>
      <c r="B655" s="140" t="s">
        <v>333</v>
      </c>
      <c r="C655" s="141" t="s">
        <v>334</v>
      </c>
      <c r="D655" s="298"/>
      <c r="E655" s="297">
        <v>40</v>
      </c>
      <c r="F655" s="141" t="s">
        <v>825</v>
      </c>
      <c r="G655" s="141" t="s">
        <v>1137</v>
      </c>
      <c r="H655" s="141" t="s">
        <v>1121</v>
      </c>
      <c r="I655" s="141" t="s">
        <v>1051</v>
      </c>
    </row>
    <row r="656" spans="1:9" ht="22.5">
      <c r="A656" s="143">
        <v>3348</v>
      </c>
      <c r="B656" s="140" t="s">
        <v>333</v>
      </c>
      <c r="C656" s="141" t="s">
        <v>64</v>
      </c>
      <c r="D656" s="297">
        <v>71</v>
      </c>
      <c r="E656" s="297">
        <f aca="true" t="shared" si="18" ref="E656:E669">D656/6.2855</f>
        <v>11.295839630896507</v>
      </c>
      <c r="F656" s="141" t="s">
        <v>1201</v>
      </c>
      <c r="G656" s="141" t="s">
        <v>1137</v>
      </c>
      <c r="H656" s="141" t="s">
        <v>1121</v>
      </c>
      <c r="I656" s="141" t="s">
        <v>1051</v>
      </c>
    </row>
    <row r="657" spans="1:9" ht="13.5">
      <c r="A657" s="143">
        <v>3265</v>
      </c>
      <c r="B657" s="140" t="s">
        <v>65</v>
      </c>
      <c r="C657" s="141" t="s">
        <v>66</v>
      </c>
      <c r="D657" s="297">
        <v>704</v>
      </c>
      <c r="E657" s="297">
        <f t="shared" si="18"/>
        <v>112.00381831198791</v>
      </c>
      <c r="F657" s="141" t="s">
        <v>1209</v>
      </c>
      <c r="G657" s="141" t="s">
        <v>1173</v>
      </c>
      <c r="H657" s="141" t="s">
        <v>1121</v>
      </c>
      <c r="I657" s="141" t="s">
        <v>1051</v>
      </c>
    </row>
    <row r="658" spans="1:9" ht="22.5">
      <c r="A658" s="143">
        <v>3347</v>
      </c>
      <c r="B658" s="140" t="s">
        <v>65</v>
      </c>
      <c r="C658" s="141" t="s">
        <v>67</v>
      </c>
      <c r="D658" s="297">
        <v>97</v>
      </c>
      <c r="E658" s="297">
        <f t="shared" si="18"/>
        <v>15.432344284464243</v>
      </c>
      <c r="F658" s="141" t="s">
        <v>1201</v>
      </c>
      <c r="G658" s="141" t="s">
        <v>1137</v>
      </c>
      <c r="H658" s="141" t="s">
        <v>1121</v>
      </c>
      <c r="I658" s="141" t="s">
        <v>1051</v>
      </c>
    </row>
    <row r="659" spans="1:9" ht="22.5">
      <c r="A659" s="143">
        <v>3243</v>
      </c>
      <c r="B659" s="140" t="s">
        <v>68</v>
      </c>
      <c r="C659" s="142" t="s">
        <v>75</v>
      </c>
      <c r="D659" s="297">
        <v>955.68</v>
      </c>
      <c r="E659" s="297">
        <f t="shared" si="18"/>
        <v>152.0451833585236</v>
      </c>
      <c r="F659" s="141" t="s">
        <v>912</v>
      </c>
      <c r="G659" s="141" t="s">
        <v>1319</v>
      </c>
      <c r="H659" s="141" t="s">
        <v>1119</v>
      </c>
      <c r="I659" s="141" t="s">
        <v>906</v>
      </c>
    </row>
    <row r="660" spans="1:9" ht="22.5">
      <c r="A660" s="143">
        <v>3242</v>
      </c>
      <c r="B660" s="140" t="s">
        <v>69</v>
      </c>
      <c r="C660" s="141" t="s">
        <v>338</v>
      </c>
      <c r="D660" s="297">
        <v>137.6</v>
      </c>
      <c r="E660" s="297">
        <f t="shared" si="18"/>
        <v>21.89165539734309</v>
      </c>
      <c r="F660" s="141" t="s">
        <v>1149</v>
      </c>
      <c r="G660" s="141" t="s">
        <v>1176</v>
      </c>
      <c r="H660" s="141" t="s">
        <v>1121</v>
      </c>
      <c r="I660" s="141" t="s">
        <v>906</v>
      </c>
    </row>
    <row r="661" spans="1:9" ht="22.5">
      <c r="A661" s="143">
        <v>3252</v>
      </c>
      <c r="B661" s="140" t="s">
        <v>339</v>
      </c>
      <c r="C661" s="141" t="s">
        <v>340</v>
      </c>
      <c r="D661" s="297">
        <v>14</v>
      </c>
      <c r="E661" s="297">
        <f t="shared" si="18"/>
        <v>2.227348659613396</v>
      </c>
      <c r="F661" s="141" t="s">
        <v>1058</v>
      </c>
      <c r="G661" s="141" t="s">
        <v>1173</v>
      </c>
      <c r="H661" s="141" t="s">
        <v>1119</v>
      </c>
      <c r="I661" s="141" t="s">
        <v>1051</v>
      </c>
    </row>
    <row r="662" spans="1:9" ht="13.5">
      <c r="A662" s="143">
        <v>3263</v>
      </c>
      <c r="B662" s="140" t="s">
        <v>339</v>
      </c>
      <c r="C662" s="141" t="s">
        <v>341</v>
      </c>
      <c r="D662" s="297">
        <v>18</v>
      </c>
      <c r="E662" s="297">
        <f t="shared" si="18"/>
        <v>2.863733990931509</v>
      </c>
      <c r="F662" s="141" t="s">
        <v>117</v>
      </c>
      <c r="G662" s="141" t="s">
        <v>1173</v>
      </c>
      <c r="H662" s="141" t="s">
        <v>1121</v>
      </c>
      <c r="I662" s="141" t="s">
        <v>1051</v>
      </c>
    </row>
    <row r="663" spans="1:9" ht="22.5">
      <c r="A663" s="143">
        <v>3346</v>
      </c>
      <c r="B663" s="140" t="s">
        <v>25</v>
      </c>
      <c r="C663" s="141" t="s">
        <v>67</v>
      </c>
      <c r="D663" s="297">
        <v>74</v>
      </c>
      <c r="E663" s="297">
        <f t="shared" si="18"/>
        <v>11.773128629385093</v>
      </c>
      <c r="F663" s="141" t="s">
        <v>1201</v>
      </c>
      <c r="G663" s="141" t="s">
        <v>1137</v>
      </c>
      <c r="H663" s="141" t="s">
        <v>1121</v>
      </c>
      <c r="I663" s="141" t="s">
        <v>1051</v>
      </c>
    </row>
    <row r="664" spans="1:9" ht="22.5">
      <c r="A664" s="143">
        <v>3264</v>
      </c>
      <c r="B664" s="140" t="s">
        <v>26</v>
      </c>
      <c r="C664" s="141" t="s">
        <v>839</v>
      </c>
      <c r="D664" s="297">
        <v>40</v>
      </c>
      <c r="E664" s="297">
        <f t="shared" si="18"/>
        <v>6.3638533131811315</v>
      </c>
      <c r="F664" s="141" t="s">
        <v>1058</v>
      </c>
      <c r="G664" s="141" t="s">
        <v>1173</v>
      </c>
      <c r="H664" s="141" t="s">
        <v>1121</v>
      </c>
      <c r="I664" s="141" t="s">
        <v>1051</v>
      </c>
    </row>
    <row r="665" spans="1:9" ht="13.5">
      <c r="A665" s="143">
        <v>3350</v>
      </c>
      <c r="B665" s="140" t="s">
        <v>27</v>
      </c>
      <c r="C665" s="141" t="s">
        <v>28</v>
      </c>
      <c r="D665" s="297">
        <v>210</v>
      </c>
      <c r="E665" s="297">
        <f t="shared" si="18"/>
        <v>33.41022989420094</v>
      </c>
      <c r="F665" s="141" t="s">
        <v>1019</v>
      </c>
      <c r="G665" s="141" t="s">
        <v>1173</v>
      </c>
      <c r="H665" s="141" t="s">
        <v>1121</v>
      </c>
      <c r="I665" s="141" t="s">
        <v>1051</v>
      </c>
    </row>
    <row r="666" spans="1:9" ht="33.75">
      <c r="A666" s="143">
        <v>3262</v>
      </c>
      <c r="B666" s="140" t="s">
        <v>29</v>
      </c>
      <c r="C666" s="141" t="s">
        <v>30</v>
      </c>
      <c r="D666" s="297">
        <v>1500</v>
      </c>
      <c r="E666" s="297">
        <f t="shared" si="18"/>
        <v>238.64449924429243</v>
      </c>
      <c r="F666" s="141" t="s">
        <v>447</v>
      </c>
      <c r="G666" s="141" t="s">
        <v>1145</v>
      </c>
      <c r="H666" s="141" t="s">
        <v>1121</v>
      </c>
      <c r="I666" s="141" t="s">
        <v>1051</v>
      </c>
    </row>
    <row r="667" spans="1:9" ht="13.5">
      <c r="A667" s="143">
        <v>3274</v>
      </c>
      <c r="B667" s="140" t="s">
        <v>29</v>
      </c>
      <c r="C667" s="141" t="s">
        <v>124</v>
      </c>
      <c r="D667" s="297">
        <v>81</v>
      </c>
      <c r="E667" s="297">
        <f t="shared" si="18"/>
        <v>12.88680295919179</v>
      </c>
      <c r="F667" s="141" t="s">
        <v>1059</v>
      </c>
      <c r="G667" s="141" t="s">
        <v>1137</v>
      </c>
      <c r="H667" s="141" t="s">
        <v>1119</v>
      </c>
      <c r="I667" s="141" t="s">
        <v>1051</v>
      </c>
    </row>
    <row r="668" spans="1:9" ht="22.5">
      <c r="A668" s="143">
        <v>3349</v>
      </c>
      <c r="B668" s="140" t="s">
        <v>29</v>
      </c>
      <c r="C668" s="141" t="s">
        <v>125</v>
      </c>
      <c r="D668" s="297">
        <v>240</v>
      </c>
      <c r="E668" s="297">
        <f t="shared" si="18"/>
        <v>38.18311987908679</v>
      </c>
      <c r="F668" s="141" t="s">
        <v>1064</v>
      </c>
      <c r="G668" s="141" t="s">
        <v>1280</v>
      </c>
      <c r="H668" s="141" t="s">
        <v>1121</v>
      </c>
      <c r="I668" s="141" t="s">
        <v>1051</v>
      </c>
    </row>
    <row r="669" spans="1:9" ht="13.5">
      <c r="A669" s="143">
        <v>3345</v>
      </c>
      <c r="B669" s="140" t="s">
        <v>126</v>
      </c>
      <c r="C669" s="141" t="s">
        <v>127</v>
      </c>
      <c r="D669" s="297">
        <v>51</v>
      </c>
      <c r="E669" s="297">
        <f t="shared" si="18"/>
        <v>8.113912974305942</v>
      </c>
      <c r="F669" s="141" t="s">
        <v>1201</v>
      </c>
      <c r="G669" s="141" t="s">
        <v>1137</v>
      </c>
      <c r="H669" s="141" t="s">
        <v>1121</v>
      </c>
      <c r="I669" s="141" t="s">
        <v>1051</v>
      </c>
    </row>
    <row r="670" spans="1:9" ht="22.5">
      <c r="A670" s="143">
        <v>3309</v>
      </c>
      <c r="B670" s="140" t="s">
        <v>237</v>
      </c>
      <c r="C670" s="141" t="s">
        <v>238</v>
      </c>
      <c r="D670" s="298"/>
      <c r="E670" s="297">
        <v>37</v>
      </c>
      <c r="F670" s="141" t="s">
        <v>1069</v>
      </c>
      <c r="G670" s="141" t="s">
        <v>1137</v>
      </c>
      <c r="H670" s="141" t="s">
        <v>1119</v>
      </c>
      <c r="I670" s="141" t="s">
        <v>1051</v>
      </c>
    </row>
    <row r="671" spans="1:9" ht="33.75">
      <c r="A671" s="143">
        <v>3248</v>
      </c>
      <c r="B671" s="140" t="s">
        <v>239</v>
      </c>
      <c r="C671" s="141" t="s">
        <v>240</v>
      </c>
      <c r="D671" s="297">
        <v>10000</v>
      </c>
      <c r="E671" s="297">
        <f>D671/6.2855</f>
        <v>1590.9633282952827</v>
      </c>
      <c r="F671" s="141" t="s">
        <v>1202</v>
      </c>
      <c r="G671" s="141" t="s">
        <v>1314</v>
      </c>
      <c r="H671" s="141" t="s">
        <v>1119</v>
      </c>
      <c r="I671" s="141" t="s">
        <v>906</v>
      </c>
    </row>
    <row r="672" spans="1:9" ht="22.5">
      <c r="A672" s="143">
        <v>3249</v>
      </c>
      <c r="B672" s="140" t="s">
        <v>239</v>
      </c>
      <c r="C672" s="141" t="s">
        <v>241</v>
      </c>
      <c r="D672" s="297">
        <v>4200</v>
      </c>
      <c r="E672" s="297">
        <f aca="true" t="shared" si="19" ref="E672:E680">D672/6.2855</f>
        <v>668.2045978840188</v>
      </c>
      <c r="F672" s="141" t="s">
        <v>1201</v>
      </c>
      <c r="G672" s="141" t="s">
        <v>1316</v>
      </c>
      <c r="H672" s="141" t="s">
        <v>1121</v>
      </c>
      <c r="I672" s="141" t="s">
        <v>906</v>
      </c>
    </row>
    <row r="673" spans="1:9" ht="33.75">
      <c r="A673" s="143">
        <v>3250</v>
      </c>
      <c r="B673" s="140" t="s">
        <v>239</v>
      </c>
      <c r="C673" s="141" t="s">
        <v>242</v>
      </c>
      <c r="D673" s="297">
        <v>7500</v>
      </c>
      <c r="E673" s="297">
        <f t="shared" si="19"/>
        <v>1193.222496221462</v>
      </c>
      <c r="F673" s="141" t="s">
        <v>907</v>
      </c>
      <c r="G673" s="141" t="s">
        <v>1314</v>
      </c>
      <c r="H673" s="141" t="s">
        <v>1119</v>
      </c>
      <c r="I673" s="141" t="s">
        <v>906</v>
      </c>
    </row>
    <row r="674" spans="1:9" ht="13.5">
      <c r="A674" s="143">
        <v>3253</v>
      </c>
      <c r="B674" s="140" t="s">
        <v>239</v>
      </c>
      <c r="C674" s="141" t="s">
        <v>243</v>
      </c>
      <c r="D674" s="297">
        <v>8095</v>
      </c>
      <c r="E674" s="297">
        <f t="shared" si="19"/>
        <v>1287.8848142550314</v>
      </c>
      <c r="F674" s="141" t="s">
        <v>244</v>
      </c>
      <c r="G674" s="141" t="s">
        <v>1316</v>
      </c>
      <c r="H674" s="141" t="s">
        <v>1119</v>
      </c>
      <c r="I674" s="141" t="s">
        <v>1051</v>
      </c>
    </row>
    <row r="675" spans="1:9" ht="13.5">
      <c r="A675" s="143">
        <v>3254</v>
      </c>
      <c r="B675" s="140" t="s">
        <v>239</v>
      </c>
      <c r="C675" s="141" t="s">
        <v>950</v>
      </c>
      <c r="D675" s="297">
        <v>12000</v>
      </c>
      <c r="E675" s="297">
        <f t="shared" si="19"/>
        <v>1909.1559939543395</v>
      </c>
      <c r="F675" s="141" t="s">
        <v>289</v>
      </c>
      <c r="G675" s="141" t="s">
        <v>1316</v>
      </c>
      <c r="H675" s="141" t="s">
        <v>1119</v>
      </c>
      <c r="I675" s="141" t="s">
        <v>1051</v>
      </c>
    </row>
    <row r="676" spans="1:9" ht="13.5">
      <c r="A676" s="143">
        <v>3255</v>
      </c>
      <c r="B676" s="140" t="s">
        <v>239</v>
      </c>
      <c r="C676" s="141" t="s">
        <v>245</v>
      </c>
      <c r="D676" s="297">
        <v>7500</v>
      </c>
      <c r="E676" s="297">
        <f t="shared" si="19"/>
        <v>1193.222496221462</v>
      </c>
      <c r="F676" s="141" t="s">
        <v>905</v>
      </c>
      <c r="G676" s="141" t="s">
        <v>1316</v>
      </c>
      <c r="H676" s="141" t="s">
        <v>1119</v>
      </c>
      <c r="I676" s="141" t="s">
        <v>1051</v>
      </c>
    </row>
    <row r="677" spans="1:9" ht="13.5">
      <c r="A677" s="143">
        <v>3256</v>
      </c>
      <c r="B677" s="140" t="s">
        <v>239</v>
      </c>
      <c r="C677" s="141" t="s">
        <v>135</v>
      </c>
      <c r="D677" s="297">
        <v>4000</v>
      </c>
      <c r="E677" s="297">
        <f t="shared" si="19"/>
        <v>636.3853313181131</v>
      </c>
      <c r="F677" s="141" t="s">
        <v>1211</v>
      </c>
      <c r="G677" s="141" t="s">
        <v>1316</v>
      </c>
      <c r="H677" s="141" t="s">
        <v>1119</v>
      </c>
      <c r="I677" s="141" t="s">
        <v>1051</v>
      </c>
    </row>
    <row r="678" spans="1:9" ht="13.5">
      <c r="A678" s="143">
        <v>3257</v>
      </c>
      <c r="B678" s="140" t="s">
        <v>239</v>
      </c>
      <c r="C678" s="141" t="s">
        <v>70</v>
      </c>
      <c r="D678" s="297">
        <v>6000</v>
      </c>
      <c r="E678" s="297">
        <f t="shared" si="19"/>
        <v>954.5779969771697</v>
      </c>
      <c r="F678" s="141" t="s">
        <v>1073</v>
      </c>
      <c r="G678" s="141" t="s">
        <v>1316</v>
      </c>
      <c r="H678" s="141" t="s">
        <v>1119</v>
      </c>
      <c r="I678" s="141" t="s">
        <v>1051</v>
      </c>
    </row>
    <row r="679" spans="1:9" ht="13.5">
      <c r="A679" s="143">
        <v>3354</v>
      </c>
      <c r="B679" s="140" t="s">
        <v>239</v>
      </c>
      <c r="C679" s="141" t="s">
        <v>71</v>
      </c>
      <c r="D679" s="297">
        <v>54</v>
      </c>
      <c r="E679" s="297">
        <f t="shared" si="19"/>
        <v>8.591201972794527</v>
      </c>
      <c r="F679" s="141" t="s">
        <v>1059</v>
      </c>
      <c r="G679" s="141" t="s">
        <v>1137</v>
      </c>
      <c r="H679" s="141" t="s">
        <v>1121</v>
      </c>
      <c r="I679" s="141" t="s">
        <v>1051</v>
      </c>
    </row>
    <row r="680" spans="1:9" ht="13.5">
      <c r="A680" s="143">
        <v>3480</v>
      </c>
      <c r="B680" s="140" t="s">
        <v>239</v>
      </c>
      <c r="C680" s="141" t="s">
        <v>1198</v>
      </c>
      <c r="D680" s="297">
        <v>54</v>
      </c>
      <c r="E680" s="297">
        <f t="shared" si="19"/>
        <v>8.591201972794527</v>
      </c>
      <c r="F680" s="141" t="s">
        <v>952</v>
      </c>
      <c r="G680" s="141" t="s">
        <v>1311</v>
      </c>
      <c r="H680" s="141" t="s">
        <v>1121</v>
      </c>
      <c r="I680" s="141" t="s">
        <v>1051</v>
      </c>
    </row>
    <row r="684" spans="1:5" ht="13.5">
      <c r="A684" s="144" t="s">
        <v>1352</v>
      </c>
      <c r="E684" s="297">
        <f>SUM(E2:E683)</f>
        <v>296038.2358127607</v>
      </c>
    </row>
  </sheetData>
  <printOptions gridLines="1"/>
  <pageMargins left="0.7" right="0.7" top="0.75" bottom="0.75" header="0.3" footer="0.3"/>
  <pageSetup fitToHeight="1" fitToWidth="1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1">
      <selection activeCell="J12" sqref="J12"/>
    </sheetView>
  </sheetViews>
  <sheetFormatPr defaultColWidth="8.875" defaultRowHeight="15" customHeight="1"/>
  <cols>
    <col min="1" max="1" width="3.125" style="62" bestFit="1" customWidth="1"/>
    <col min="2" max="2" width="13.375" style="62" bestFit="1" customWidth="1"/>
    <col min="3" max="3" width="9.875" style="62" bestFit="1" customWidth="1"/>
    <col min="4" max="4" width="9.50390625" style="62" bestFit="1" customWidth="1"/>
    <col min="5" max="5" width="8.00390625" style="62" bestFit="1" customWidth="1"/>
    <col min="6" max="6" width="6.375" style="62" bestFit="1" customWidth="1"/>
    <col min="7" max="7" width="14.00390625" style="62" bestFit="1" customWidth="1"/>
    <col min="8" max="8" width="11.125" style="62" bestFit="1" customWidth="1"/>
    <col min="9" max="9" width="9.875" style="62" bestFit="1" customWidth="1"/>
    <col min="10" max="10" width="8.625" style="62" bestFit="1" customWidth="1"/>
    <col min="11" max="11" width="15.00390625" style="62" bestFit="1" customWidth="1"/>
    <col min="12" max="12" width="8.625" style="62" bestFit="1" customWidth="1"/>
    <col min="13" max="13" width="10.375" style="62" bestFit="1" customWidth="1"/>
    <col min="14" max="14" width="7.125" style="62" bestFit="1" customWidth="1"/>
    <col min="15" max="16" width="9.50390625" style="62" bestFit="1" customWidth="1"/>
    <col min="17" max="17" width="10.625" style="138" bestFit="1" customWidth="1"/>
    <col min="18" max="16384" width="8.875" style="62" customWidth="1"/>
  </cols>
  <sheetData>
    <row r="1" spans="1:17" s="115" customFormat="1" ht="12">
      <c r="A1" s="115" t="s">
        <v>1210</v>
      </c>
      <c r="B1" s="115" t="s">
        <v>1215</v>
      </c>
      <c r="C1" s="115" t="s">
        <v>1216</v>
      </c>
      <c r="D1" s="115" t="s">
        <v>1217</v>
      </c>
      <c r="E1" s="115" t="s">
        <v>1218</v>
      </c>
      <c r="F1" s="115" t="s">
        <v>1219</v>
      </c>
      <c r="G1" s="115" t="s">
        <v>1220</v>
      </c>
      <c r="H1" s="115" t="s">
        <v>1360</v>
      </c>
      <c r="I1" s="115" t="s">
        <v>1271</v>
      </c>
      <c r="J1" s="115" t="s">
        <v>1272</v>
      </c>
      <c r="K1" s="115" t="s">
        <v>1273</v>
      </c>
      <c r="L1" s="115" t="s">
        <v>1274</v>
      </c>
      <c r="M1" s="115" t="s">
        <v>1275</v>
      </c>
      <c r="N1" s="115" t="s">
        <v>1276</v>
      </c>
      <c r="O1" s="115" t="s">
        <v>1277</v>
      </c>
      <c r="P1" s="115" t="s">
        <v>942</v>
      </c>
      <c r="Q1" s="133" t="s">
        <v>944</v>
      </c>
    </row>
    <row r="2" spans="1:17" s="117" customFormat="1" ht="12">
      <c r="A2" s="111">
        <v>1</v>
      </c>
      <c r="B2" s="111" t="s">
        <v>1050</v>
      </c>
      <c r="C2" s="112">
        <v>23</v>
      </c>
      <c r="D2" s="114">
        <v>10818.57</v>
      </c>
      <c r="E2" s="114">
        <v>149.52</v>
      </c>
      <c r="F2" s="114">
        <v>59.06</v>
      </c>
      <c r="G2" s="114">
        <v>3.74</v>
      </c>
      <c r="H2" s="114">
        <v>0</v>
      </c>
      <c r="I2" s="114">
        <v>10606.25</v>
      </c>
      <c r="J2" s="114">
        <v>4800</v>
      </c>
      <c r="K2" s="114">
        <v>5806.25</v>
      </c>
      <c r="L2" s="113">
        <v>0.2</v>
      </c>
      <c r="M2" s="114">
        <v>555</v>
      </c>
      <c r="N2" s="128">
        <v>606.25</v>
      </c>
      <c r="O2" s="114">
        <v>10000</v>
      </c>
      <c r="P2" s="116">
        <f>O2/6.215</f>
        <v>1609.0104585679808</v>
      </c>
      <c r="Q2" s="134">
        <f>P2/P11</f>
        <v>0.14396775122372588</v>
      </c>
    </row>
    <row r="3" spans="1:17" s="117" customFormat="1" ht="12">
      <c r="A3" s="111">
        <v>2</v>
      </c>
      <c r="B3" s="111" t="s">
        <v>1278</v>
      </c>
      <c r="C3" s="112">
        <v>23</v>
      </c>
      <c r="D3" s="114">
        <v>8325.44</v>
      </c>
      <c r="E3" s="114">
        <v>193.76</v>
      </c>
      <c r="F3" s="114">
        <v>59.06</v>
      </c>
      <c r="G3" s="114">
        <v>4.84</v>
      </c>
      <c r="H3" s="114">
        <v>240</v>
      </c>
      <c r="I3" s="114">
        <v>7827.78</v>
      </c>
      <c r="J3" s="114">
        <v>3500</v>
      </c>
      <c r="K3" s="114">
        <v>4327.78</v>
      </c>
      <c r="L3" s="113">
        <v>0.1</v>
      </c>
      <c r="M3" s="114">
        <v>105</v>
      </c>
      <c r="N3" s="128">
        <v>327.78</v>
      </c>
      <c r="O3" s="114">
        <v>7500</v>
      </c>
      <c r="P3" s="116">
        <f aca="true" t="shared" si="0" ref="P3:P10">O3/6.215</f>
        <v>1206.7578439259855</v>
      </c>
      <c r="Q3" s="134">
        <f>P3/P11</f>
        <v>0.10797581341779441</v>
      </c>
    </row>
    <row r="4" spans="1:17" s="117" customFormat="1" ht="12">
      <c r="A4" s="111">
        <v>3</v>
      </c>
      <c r="B4" s="111" t="s">
        <v>1279</v>
      </c>
      <c r="C4" s="112">
        <v>23</v>
      </c>
      <c r="D4" s="114">
        <v>4684.71</v>
      </c>
      <c r="E4" s="114">
        <v>160</v>
      </c>
      <c r="F4" s="114">
        <v>59.06</v>
      </c>
      <c r="G4" s="114">
        <v>4</v>
      </c>
      <c r="H4" s="114">
        <v>240</v>
      </c>
      <c r="I4" s="114">
        <v>4221.65</v>
      </c>
      <c r="J4" s="114">
        <v>3500</v>
      </c>
      <c r="K4" s="114">
        <v>721.65</v>
      </c>
      <c r="L4" s="113">
        <v>0.03</v>
      </c>
      <c r="M4" s="114">
        <v>0</v>
      </c>
      <c r="N4" s="128">
        <v>21.65</v>
      </c>
      <c r="O4" s="114">
        <v>4200</v>
      </c>
      <c r="P4" s="116">
        <f t="shared" si="0"/>
        <v>675.7843925985519</v>
      </c>
      <c r="Q4" s="134">
        <f>P4/P11</f>
        <v>0.06046645551396487</v>
      </c>
    </row>
    <row r="5" spans="1:17" s="117" customFormat="1" ht="12">
      <c r="A5" s="111">
        <v>4</v>
      </c>
      <c r="B5" s="111" t="s">
        <v>1299</v>
      </c>
      <c r="C5" s="112" t="s">
        <v>1300</v>
      </c>
      <c r="D5" s="114">
        <v>6000</v>
      </c>
      <c r="E5" s="436" t="s">
        <v>1301</v>
      </c>
      <c r="F5" s="436"/>
      <c r="G5" s="436"/>
      <c r="H5" s="436"/>
      <c r="I5" s="436"/>
      <c r="J5" s="436"/>
      <c r="K5" s="436"/>
      <c r="L5" s="436"/>
      <c r="M5" s="436"/>
      <c r="N5" s="437"/>
      <c r="O5" s="114">
        <v>7500</v>
      </c>
      <c r="P5" s="116">
        <f t="shared" si="0"/>
        <v>1206.7578439259855</v>
      </c>
      <c r="Q5" s="134">
        <f>P5/P11</f>
        <v>0.10797581341779441</v>
      </c>
    </row>
    <row r="6" spans="1:17" s="117" customFormat="1" ht="15" customHeight="1">
      <c r="A6" s="111">
        <v>5</v>
      </c>
      <c r="B6" s="111" t="s">
        <v>1094</v>
      </c>
      <c r="C6" s="112">
        <v>23</v>
      </c>
      <c r="D6" s="114">
        <v>10000</v>
      </c>
      <c r="E6" s="436" t="s">
        <v>936</v>
      </c>
      <c r="F6" s="436"/>
      <c r="G6" s="436"/>
      <c r="H6" s="436"/>
      <c r="I6" s="436"/>
      <c r="J6" s="436"/>
      <c r="K6" s="436"/>
      <c r="L6" s="436"/>
      <c r="M6" s="436"/>
      <c r="N6" s="437"/>
      <c r="O6" s="114">
        <v>8695</v>
      </c>
      <c r="P6" s="116">
        <f t="shared" si="0"/>
        <v>1399.0345937248592</v>
      </c>
      <c r="Q6" s="134">
        <f>P6/P11</f>
        <v>0.12517995968902965</v>
      </c>
    </row>
    <row r="7" spans="1:17" s="117" customFormat="1" ht="15" customHeight="1">
      <c r="A7" s="111">
        <v>6</v>
      </c>
      <c r="B7" s="111" t="s">
        <v>937</v>
      </c>
      <c r="C7" s="112">
        <v>23</v>
      </c>
      <c r="D7" s="114">
        <v>12000</v>
      </c>
      <c r="E7" s="438"/>
      <c r="F7" s="438"/>
      <c r="G7" s="438"/>
      <c r="H7" s="438"/>
      <c r="I7" s="438"/>
      <c r="J7" s="438"/>
      <c r="K7" s="438"/>
      <c r="L7" s="438"/>
      <c r="M7" s="438"/>
      <c r="N7" s="439"/>
      <c r="O7" s="114">
        <v>12000</v>
      </c>
      <c r="P7" s="116">
        <f t="shared" si="0"/>
        <v>1930.812550281577</v>
      </c>
      <c r="Q7" s="134">
        <f>P7/P11</f>
        <v>0.17276130146847107</v>
      </c>
    </row>
    <row r="8" spans="1:17" s="117" customFormat="1" ht="15" customHeight="1">
      <c r="A8" s="111">
        <v>7</v>
      </c>
      <c r="B8" s="111" t="s">
        <v>938</v>
      </c>
      <c r="C8" s="112">
        <v>23</v>
      </c>
      <c r="D8" s="114">
        <v>6000</v>
      </c>
      <c r="E8" s="436"/>
      <c r="F8" s="436"/>
      <c r="G8" s="436"/>
      <c r="H8" s="436"/>
      <c r="I8" s="436"/>
      <c r="J8" s="436"/>
      <c r="K8" s="436"/>
      <c r="L8" s="436"/>
      <c r="M8" s="436"/>
      <c r="N8" s="437"/>
      <c r="O8" s="114">
        <v>6000</v>
      </c>
      <c r="P8" s="116">
        <f t="shared" si="0"/>
        <v>965.4062751407885</v>
      </c>
      <c r="Q8" s="134">
        <f>P8/P11</f>
        <v>0.08638065073423554</v>
      </c>
    </row>
    <row r="9" spans="1:17" s="117" customFormat="1" ht="15" customHeight="1">
      <c r="A9" s="111">
        <v>8</v>
      </c>
      <c r="B9" s="111" t="s">
        <v>939</v>
      </c>
      <c r="C9" s="112">
        <v>23</v>
      </c>
      <c r="D9" s="114">
        <v>4000</v>
      </c>
      <c r="E9" s="436"/>
      <c r="F9" s="436"/>
      <c r="G9" s="436"/>
      <c r="H9" s="436"/>
      <c r="I9" s="436"/>
      <c r="J9" s="436"/>
      <c r="K9" s="436"/>
      <c r="L9" s="436"/>
      <c r="M9" s="436"/>
      <c r="N9" s="437"/>
      <c r="O9" s="114">
        <v>4000</v>
      </c>
      <c r="P9" s="116">
        <f t="shared" si="0"/>
        <v>643.6041834271923</v>
      </c>
      <c r="Q9" s="134">
        <f>P9/P11</f>
        <v>0.05758710048949035</v>
      </c>
    </row>
    <row r="10" spans="1:17" s="122" customFormat="1" ht="12">
      <c r="A10" s="118">
        <v>9</v>
      </c>
      <c r="B10" s="118" t="s">
        <v>940</v>
      </c>
      <c r="C10" s="119">
        <v>11</v>
      </c>
      <c r="D10" s="120">
        <v>20000</v>
      </c>
      <c r="E10" s="434" t="s">
        <v>941</v>
      </c>
      <c r="F10" s="434"/>
      <c r="G10" s="434"/>
      <c r="H10" s="434"/>
      <c r="I10" s="434"/>
      <c r="J10" s="434"/>
      <c r="K10" s="434"/>
      <c r="L10" s="434"/>
      <c r="M10" s="434"/>
      <c r="N10" s="435"/>
      <c r="O10" s="114">
        <v>9565</v>
      </c>
      <c r="P10" s="116">
        <f t="shared" si="0"/>
        <v>1539.0185036202736</v>
      </c>
      <c r="Q10" s="135">
        <f>P10/P11</f>
        <v>0.1377051540454938</v>
      </c>
    </row>
    <row r="11" spans="1:17" s="126" customFormat="1" ht="15" customHeight="1">
      <c r="A11" s="123">
        <v>10</v>
      </c>
      <c r="B11" s="111" t="s">
        <v>943</v>
      </c>
      <c r="C11" s="124"/>
      <c r="D11" s="125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0">
        <f>SUM(O2:O10)</f>
        <v>69460</v>
      </c>
      <c r="P11" s="121">
        <f>SUM(P2:P10)</f>
        <v>11176.186645213194</v>
      </c>
      <c r="Q11" s="136">
        <f>SUM(Q2:Q10)</f>
        <v>0.9999999999999999</v>
      </c>
    </row>
    <row r="12" spans="2:17" s="127" customFormat="1" ht="15" customHeight="1">
      <c r="B12" s="129" t="s">
        <v>1212</v>
      </c>
      <c r="C12" s="130">
        <v>6.215</v>
      </c>
      <c r="D12" s="131"/>
      <c r="E12" s="132"/>
      <c r="Q12" s="137"/>
    </row>
    <row r="13" spans="1:4" ht="15" customHeight="1">
      <c r="A13" s="68"/>
      <c r="B13" s="91"/>
      <c r="C13" s="91"/>
      <c r="D13" s="91"/>
    </row>
    <row r="14" spans="2:4" ht="15" customHeight="1">
      <c r="B14" s="91"/>
      <c r="C14" s="91"/>
      <c r="D14" s="91"/>
    </row>
    <row r="15" spans="2:4" ht="15" customHeight="1">
      <c r="B15" s="91"/>
      <c r="C15" s="91"/>
      <c r="D15" s="91"/>
    </row>
    <row r="16" spans="2:4" ht="15" customHeight="1">
      <c r="B16" s="91"/>
      <c r="C16" s="91"/>
      <c r="D16" s="91"/>
    </row>
    <row r="17" spans="2:4" ht="15" customHeight="1">
      <c r="B17" s="91"/>
      <c r="C17" s="91"/>
      <c r="D17" s="91"/>
    </row>
    <row r="18" spans="2:4" ht="15" customHeight="1">
      <c r="B18" s="91"/>
      <c r="C18" s="91"/>
      <c r="D18" s="91"/>
    </row>
    <row r="19" spans="2:4" ht="15" customHeight="1">
      <c r="B19" s="91"/>
      <c r="C19" s="91"/>
      <c r="D19" s="91"/>
    </row>
    <row r="20" spans="2:4" ht="15" customHeight="1">
      <c r="B20" s="91"/>
      <c r="C20" s="91"/>
      <c r="D20" s="91"/>
    </row>
    <row r="21" spans="2:4" ht="15" customHeight="1">
      <c r="B21" s="91"/>
      <c r="C21" s="91"/>
      <c r="D21" s="91"/>
    </row>
    <row r="22" spans="2:4" ht="15" customHeight="1">
      <c r="B22" s="91"/>
      <c r="C22" s="91"/>
      <c r="D22" s="91"/>
    </row>
    <row r="23" spans="2:4" ht="15" customHeight="1">
      <c r="B23" s="91"/>
      <c r="C23" s="91"/>
      <c r="D23" s="91"/>
    </row>
    <row r="24" ht="15" customHeight="1">
      <c r="D24" s="91"/>
    </row>
    <row r="25" ht="15" customHeight="1">
      <c r="D25" s="91"/>
    </row>
  </sheetData>
  <mergeCells count="6">
    <mergeCell ref="E10:N10"/>
    <mergeCell ref="E5:N5"/>
    <mergeCell ref="E6:N6"/>
    <mergeCell ref="E7:N7"/>
    <mergeCell ref="E8:N8"/>
    <mergeCell ref="E9:N9"/>
  </mergeCells>
  <printOptions/>
  <pageMargins left="0.6986111111111111" right="0.6986111111111111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150" zoomScaleNormal="150" workbookViewId="0" topLeftCell="A1">
      <selection activeCell="A1" sqref="A1"/>
    </sheetView>
  </sheetViews>
  <sheetFormatPr defaultColWidth="8.875" defaultRowHeight="13.5"/>
  <cols>
    <col min="1" max="1" width="8.875" style="267" customWidth="1"/>
    <col min="2" max="2" width="13.375" style="0" bestFit="1" customWidth="1"/>
    <col min="4" max="14" width="0" style="0" hidden="1" customWidth="1"/>
    <col min="15" max="15" width="14.375" style="0" hidden="1" customWidth="1"/>
    <col min="16" max="16" width="13.375" style="192" customWidth="1"/>
    <col min="17" max="17" width="8.875" style="234" customWidth="1"/>
    <col min="18" max="18" width="42.625" style="51" bestFit="1" customWidth="1"/>
  </cols>
  <sheetData>
    <row r="1" spans="1:18" ht="13.5">
      <c r="A1" s="182" t="s">
        <v>1210</v>
      </c>
      <c r="B1" s="182" t="s">
        <v>1215</v>
      </c>
      <c r="C1" s="182" t="s">
        <v>1267</v>
      </c>
      <c r="D1" s="182" t="s">
        <v>1217</v>
      </c>
      <c r="E1" s="182" t="s">
        <v>1218</v>
      </c>
      <c r="F1" s="182" t="s">
        <v>1219</v>
      </c>
      <c r="G1" s="182" t="s">
        <v>1220</v>
      </c>
      <c r="H1" s="182" t="s">
        <v>1360</v>
      </c>
      <c r="I1" s="182" t="s">
        <v>1271</v>
      </c>
      <c r="J1" s="182" t="s">
        <v>1272</v>
      </c>
      <c r="K1" s="182" t="s">
        <v>1273</v>
      </c>
      <c r="L1" s="182" t="s">
        <v>1274</v>
      </c>
      <c r="M1" s="182" t="s">
        <v>1305</v>
      </c>
      <c r="N1" s="182" t="s">
        <v>1276</v>
      </c>
      <c r="O1" s="182" t="s">
        <v>1266</v>
      </c>
      <c r="P1" s="190" t="s">
        <v>1243</v>
      </c>
      <c r="Q1" s="232" t="s">
        <v>944</v>
      </c>
      <c r="R1" s="260" t="s">
        <v>1199</v>
      </c>
    </row>
    <row r="2" spans="1:18" ht="13.5">
      <c r="A2" s="184">
        <v>1</v>
      </c>
      <c r="B2" s="183" t="s">
        <v>1050</v>
      </c>
      <c r="C2" s="184" t="s">
        <v>1307</v>
      </c>
      <c r="D2" s="114">
        <v>10818.57</v>
      </c>
      <c r="E2" s="114">
        <v>149.52</v>
      </c>
      <c r="F2" s="114">
        <v>59.06</v>
      </c>
      <c r="G2" s="114">
        <v>3.74</v>
      </c>
      <c r="H2" s="114">
        <v>0</v>
      </c>
      <c r="I2" s="114">
        <v>10606.25</v>
      </c>
      <c r="J2" s="114">
        <v>4800</v>
      </c>
      <c r="K2" s="114">
        <v>5806.25</v>
      </c>
      <c r="L2" s="113">
        <v>0.2</v>
      </c>
      <c r="M2" s="114">
        <v>555</v>
      </c>
      <c r="N2" s="128">
        <v>606.25</v>
      </c>
      <c r="O2" s="114">
        <v>10000</v>
      </c>
      <c r="P2" s="191">
        <v>19029.01</v>
      </c>
      <c r="Q2" s="233">
        <f>P2/P15</f>
        <v>0.26854602212268236</v>
      </c>
      <c r="R2" s="265" t="s">
        <v>1375</v>
      </c>
    </row>
    <row r="3" spans="1:17" ht="13.5">
      <c r="A3" s="184">
        <v>2</v>
      </c>
      <c r="B3" s="183" t="s">
        <v>1278</v>
      </c>
      <c r="C3" s="184" t="s">
        <v>1307</v>
      </c>
      <c r="D3" s="114">
        <v>8325.44</v>
      </c>
      <c r="E3" s="114">
        <v>193.76</v>
      </c>
      <c r="F3" s="114">
        <v>59.06</v>
      </c>
      <c r="G3" s="114">
        <v>4.84</v>
      </c>
      <c r="H3" s="114">
        <v>240</v>
      </c>
      <c r="I3" s="114">
        <v>7827.78</v>
      </c>
      <c r="J3" s="114">
        <v>3500</v>
      </c>
      <c r="K3" s="114">
        <v>4327.78</v>
      </c>
      <c r="L3" s="113">
        <v>0.1</v>
      </c>
      <c r="M3" s="114">
        <v>105</v>
      </c>
      <c r="N3" s="128">
        <v>327.78</v>
      </c>
      <c r="O3" s="114">
        <v>7500</v>
      </c>
      <c r="P3" s="191">
        <v>13875.99</v>
      </c>
      <c r="Q3" s="233">
        <f>P3/P15</f>
        <v>0.1958242660818466</v>
      </c>
    </row>
    <row r="4" spans="1:17" ht="13.5">
      <c r="A4" s="184">
        <v>4</v>
      </c>
      <c r="B4" s="183" t="s">
        <v>1299</v>
      </c>
      <c r="C4" s="184" t="s">
        <v>1309</v>
      </c>
      <c r="D4" s="114">
        <v>6000</v>
      </c>
      <c r="E4" s="440"/>
      <c r="F4" s="440"/>
      <c r="G4" s="440"/>
      <c r="H4" s="440"/>
      <c r="I4" s="440"/>
      <c r="J4" s="440"/>
      <c r="K4" s="440"/>
      <c r="L4" s="440"/>
      <c r="M4" s="440"/>
      <c r="N4" s="441"/>
      <c r="O4" s="114">
        <v>6000</v>
      </c>
      <c r="P4" s="191">
        <v>11400.44</v>
      </c>
      <c r="Q4" s="233">
        <f>P4/P15</f>
        <v>0.16088818138454464</v>
      </c>
    </row>
    <row r="5" spans="1:17" ht="13.5">
      <c r="A5" s="184">
        <v>3</v>
      </c>
      <c r="B5" s="183" t="s">
        <v>1279</v>
      </c>
      <c r="C5" s="184" t="s">
        <v>1308</v>
      </c>
      <c r="D5" s="114">
        <v>4684.71</v>
      </c>
      <c r="E5" s="114">
        <v>160</v>
      </c>
      <c r="F5" s="114">
        <v>59.06</v>
      </c>
      <c r="G5" s="114">
        <v>4</v>
      </c>
      <c r="H5" s="114">
        <v>240</v>
      </c>
      <c r="I5" s="114">
        <v>4221.65</v>
      </c>
      <c r="J5" s="114">
        <v>3500</v>
      </c>
      <c r="K5" s="114">
        <v>721.65</v>
      </c>
      <c r="L5" s="113">
        <v>0.03</v>
      </c>
      <c r="M5" s="114">
        <v>0</v>
      </c>
      <c r="N5" s="128">
        <v>21.65</v>
      </c>
      <c r="O5" s="114">
        <v>4200</v>
      </c>
      <c r="P5" s="191">
        <v>6943.81</v>
      </c>
      <c r="Q5" s="233">
        <f>P5/P15</f>
        <v>0.0979941969590485</v>
      </c>
    </row>
    <row r="6" spans="1:17" ht="13.5">
      <c r="A6" s="184">
        <v>6</v>
      </c>
      <c r="B6" s="183" t="s">
        <v>937</v>
      </c>
      <c r="C6" s="184" t="s">
        <v>1376</v>
      </c>
      <c r="D6" s="114">
        <v>12000</v>
      </c>
      <c r="E6" s="442"/>
      <c r="F6" s="442"/>
      <c r="G6" s="442"/>
      <c r="H6" s="442"/>
      <c r="I6" s="442"/>
      <c r="J6" s="442"/>
      <c r="K6" s="442"/>
      <c r="L6" s="442"/>
      <c r="M6" s="442"/>
      <c r="N6" s="443"/>
      <c r="O6" s="114">
        <v>12000</v>
      </c>
      <c r="P6" s="191">
        <v>4984.19</v>
      </c>
      <c r="Q6" s="233">
        <f>P6/P15</f>
        <v>0.07033915048673853</v>
      </c>
    </row>
    <row r="7" spans="1:17" ht="13.5">
      <c r="A7" s="184">
        <v>5</v>
      </c>
      <c r="B7" s="183" t="s">
        <v>1094</v>
      </c>
      <c r="C7" s="184" t="s">
        <v>1310</v>
      </c>
      <c r="D7" s="114">
        <v>13000</v>
      </c>
      <c r="E7" s="440"/>
      <c r="F7" s="440"/>
      <c r="G7" s="440"/>
      <c r="H7" s="440"/>
      <c r="I7" s="440"/>
      <c r="J7" s="440"/>
      <c r="K7" s="440"/>
      <c r="L7" s="440"/>
      <c r="M7" s="440"/>
      <c r="N7" s="441"/>
      <c r="O7" s="114">
        <v>13000</v>
      </c>
      <c r="P7" s="191">
        <v>4474.42</v>
      </c>
      <c r="Q7" s="233">
        <f>P7/P15</f>
        <v>0.06314504497638987</v>
      </c>
    </row>
    <row r="8" spans="1:17" ht="13.5">
      <c r="A8" s="186">
        <v>9</v>
      </c>
      <c r="B8" s="187" t="s">
        <v>1244</v>
      </c>
      <c r="C8" s="184" t="s">
        <v>1245</v>
      </c>
      <c r="D8" s="114">
        <v>7000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14">
        <v>7000</v>
      </c>
      <c r="P8" s="191">
        <v>3330.38</v>
      </c>
      <c r="Q8" s="233">
        <f>P8/P15</f>
        <v>0.04699983347304663</v>
      </c>
    </row>
    <row r="9" spans="1:17" ht="13.5">
      <c r="A9" s="186">
        <v>11</v>
      </c>
      <c r="B9" s="187" t="s">
        <v>1247</v>
      </c>
      <c r="C9" s="184" t="s">
        <v>1310</v>
      </c>
      <c r="D9" s="114">
        <v>3000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14">
        <v>3000</v>
      </c>
      <c r="P9" s="191">
        <v>1903.94</v>
      </c>
      <c r="Q9" s="233">
        <f>P9/P15</f>
        <v>0.026869265051637472</v>
      </c>
    </row>
    <row r="10" spans="1:17" ht="13.5">
      <c r="A10" s="186">
        <v>8</v>
      </c>
      <c r="B10" s="187" t="s">
        <v>1377</v>
      </c>
      <c r="C10" s="186" t="s">
        <v>1376</v>
      </c>
      <c r="D10" s="120">
        <v>6000</v>
      </c>
      <c r="E10" s="444"/>
      <c r="F10" s="444"/>
      <c r="G10" s="444"/>
      <c r="H10" s="444"/>
      <c r="I10" s="444"/>
      <c r="J10" s="444"/>
      <c r="K10" s="444"/>
      <c r="L10" s="444"/>
      <c r="M10" s="444"/>
      <c r="N10" s="445"/>
      <c r="O10" s="114">
        <v>6000</v>
      </c>
      <c r="P10" s="191">
        <v>1830.64</v>
      </c>
      <c r="Q10" s="233">
        <f>P10/P15</f>
        <v>0.02583482219719614</v>
      </c>
    </row>
    <row r="11" spans="1:17" ht="13.5">
      <c r="A11" s="186">
        <v>12</v>
      </c>
      <c r="B11" s="187" t="s">
        <v>1262</v>
      </c>
      <c r="C11" s="184" t="s">
        <v>1263</v>
      </c>
      <c r="D11" s="114">
        <v>2200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14">
        <v>2200</v>
      </c>
      <c r="P11" s="191">
        <v>1466.92</v>
      </c>
      <c r="Q11" s="233">
        <f>P11/P15</f>
        <v>0.02070184054620841</v>
      </c>
    </row>
    <row r="12" spans="1:17" ht="13.5">
      <c r="A12" s="186">
        <v>10</v>
      </c>
      <c r="B12" s="187" t="s">
        <v>1246</v>
      </c>
      <c r="C12" s="184" t="s">
        <v>1245</v>
      </c>
      <c r="D12" s="114">
        <v>2200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14">
        <v>2200</v>
      </c>
      <c r="P12" s="191">
        <v>825.08</v>
      </c>
      <c r="Q12" s="233">
        <f>P12/P15</f>
        <v>0.011643903278887488</v>
      </c>
    </row>
    <row r="13" spans="1:17" ht="13.5">
      <c r="A13" s="184">
        <v>7</v>
      </c>
      <c r="B13" s="183" t="s">
        <v>1306</v>
      </c>
      <c r="C13" s="184" t="s">
        <v>1265</v>
      </c>
      <c r="D13" s="114">
        <v>4000</v>
      </c>
      <c r="E13" s="440"/>
      <c r="F13" s="440"/>
      <c r="G13" s="440"/>
      <c r="H13" s="440"/>
      <c r="I13" s="440"/>
      <c r="J13" s="440"/>
      <c r="K13" s="440"/>
      <c r="L13" s="440"/>
      <c r="M13" s="440"/>
      <c r="N13" s="441"/>
      <c r="O13" s="114">
        <v>4000</v>
      </c>
      <c r="P13" s="191">
        <v>636.39</v>
      </c>
      <c r="Q13" s="233">
        <f>P13/P15</f>
        <v>0.008981024394787424</v>
      </c>
    </row>
    <row r="14" spans="1:17" ht="13.5">
      <c r="A14" s="186">
        <v>13</v>
      </c>
      <c r="B14" s="187" t="s">
        <v>1264</v>
      </c>
      <c r="C14" s="184" t="s">
        <v>1265</v>
      </c>
      <c r="D14" s="114">
        <v>1000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14">
        <v>1000</v>
      </c>
      <c r="P14" s="191">
        <v>158.19</v>
      </c>
      <c r="Q14" s="233">
        <f>P14/P15</f>
        <v>0.0022324490469860033</v>
      </c>
    </row>
    <row r="15" spans="1:18" s="194" customFormat="1" ht="13.5">
      <c r="A15" s="184">
        <v>14</v>
      </c>
      <c r="B15" s="185" t="s">
        <v>943</v>
      </c>
      <c r="C15" s="184"/>
      <c r="D15" s="114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14">
        <f>SUM(O2:O14)</f>
        <v>78100</v>
      </c>
      <c r="P15" s="195">
        <f>SUM(P2:P14)</f>
        <v>70859.4</v>
      </c>
      <c r="Q15" s="233">
        <f>P15/P15</f>
        <v>1</v>
      </c>
      <c r="R15" s="261"/>
    </row>
    <row r="25" ht="13.5">
      <c r="A25" s="266"/>
    </row>
  </sheetData>
  <mergeCells count="5">
    <mergeCell ref="E4:N4"/>
    <mergeCell ref="E7:N7"/>
    <mergeCell ref="E6:N6"/>
    <mergeCell ref="E13:N13"/>
    <mergeCell ref="E10:N10"/>
  </mergeCells>
  <printOptions/>
  <pageMargins left="0.7" right="0.7" top="0.75" bottom="0.75" header="0.3" footer="0.3"/>
  <pageSetup fitToHeight="1" fitToWidth="1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1" sqref="A1"/>
    </sheetView>
  </sheetViews>
  <sheetFormatPr defaultColWidth="11.00390625" defaultRowHeight="12.75" customHeight="1"/>
  <cols>
    <col min="1" max="1" width="7.125" style="167" customWidth="1"/>
    <col min="2" max="2" width="89.50390625" style="76" customWidth="1"/>
    <col min="3" max="3" width="16.875" style="89" customWidth="1"/>
    <col min="4" max="4" width="13.375" style="81" customWidth="1"/>
    <col min="5" max="5" width="13.125" style="239" customWidth="1"/>
    <col min="6" max="6" width="11.00390625" style="198" customWidth="1"/>
    <col min="7" max="245" width="11.00390625" style="76" customWidth="1"/>
    <col min="246" max="16384" width="11.00390625" style="77" customWidth="1"/>
  </cols>
  <sheetData>
    <row r="1" spans="1:6" s="74" customFormat="1" ht="64.5">
      <c r="A1" s="162" t="s">
        <v>1110</v>
      </c>
      <c r="B1" s="73" t="s">
        <v>908</v>
      </c>
      <c r="C1" s="103" t="s">
        <v>1200</v>
      </c>
      <c r="D1" s="103" t="s">
        <v>1374</v>
      </c>
      <c r="E1" s="103" t="s">
        <v>1122</v>
      </c>
      <c r="F1" s="196"/>
    </row>
    <row r="2" spans="1:6" ht="13.5">
      <c r="A2" s="163"/>
      <c r="B2" s="75"/>
      <c r="C2" s="235"/>
      <c r="F2" s="197"/>
    </row>
    <row r="3" spans="1:6" ht="13.5">
      <c r="A3" s="446" t="s">
        <v>978</v>
      </c>
      <c r="B3" s="447"/>
      <c r="C3" s="235"/>
      <c r="F3" s="197" t="s">
        <v>1249</v>
      </c>
    </row>
    <row r="4" spans="1:7" ht="13.5">
      <c r="A4" s="164">
        <v>1</v>
      </c>
      <c r="B4" s="78" t="s">
        <v>979</v>
      </c>
      <c r="C4" s="236"/>
      <c r="D4" s="79"/>
      <c r="E4" s="80">
        <f>'5 - P&amp;L Summary'!E12</f>
        <v>0</v>
      </c>
      <c r="G4" s="81"/>
    </row>
    <row r="5" spans="1:7" ht="13.5">
      <c r="A5" s="164">
        <v>2</v>
      </c>
      <c r="B5" s="78" t="s">
        <v>980</v>
      </c>
      <c r="C5" s="236"/>
      <c r="D5" s="79"/>
      <c r="E5" s="80">
        <f>'5 - P&amp;L Summary'!E13</f>
        <v>0</v>
      </c>
      <c r="G5" s="81"/>
    </row>
    <row r="6" spans="1:7" ht="13.5">
      <c r="A6" s="164">
        <v>3</v>
      </c>
      <c r="B6" s="78" t="s">
        <v>981</v>
      </c>
      <c r="C6" s="237"/>
      <c r="D6" s="85"/>
      <c r="E6" s="80">
        <f>'5 - P&amp;L Summary'!E14</f>
        <v>0</v>
      </c>
      <c r="G6" s="81"/>
    </row>
    <row r="7" spans="1:7" ht="13.5">
      <c r="A7" s="164">
        <v>4</v>
      </c>
      <c r="B7" s="78" t="s">
        <v>982</v>
      </c>
      <c r="C7" s="237"/>
      <c r="D7" s="85"/>
      <c r="E7" s="80">
        <f>'5 - P&amp;L Summary'!E15</f>
        <v>0</v>
      </c>
      <c r="G7" s="81"/>
    </row>
    <row r="8" spans="1:7" s="76" customFormat="1" ht="12.75">
      <c r="A8" s="164">
        <v>5</v>
      </c>
      <c r="B8" s="78" t="s">
        <v>1314</v>
      </c>
      <c r="C8" s="237">
        <v>32904.99</v>
      </c>
      <c r="D8" s="85">
        <f aca="true" t="shared" si="0" ref="D8:D39">E8-C8</f>
        <v>0</v>
      </c>
      <c r="E8" s="80">
        <f>'5 - P&amp;L Summary'!E16</f>
        <v>32904.99</v>
      </c>
      <c r="F8" s="198">
        <f>C8/E8</f>
        <v>1</v>
      </c>
      <c r="G8" s="82"/>
    </row>
    <row r="9" spans="1:7" ht="13.5">
      <c r="A9" s="164">
        <v>6</v>
      </c>
      <c r="B9" s="78" t="s">
        <v>1315</v>
      </c>
      <c r="C9" s="237"/>
      <c r="D9" s="85">
        <f t="shared" si="0"/>
        <v>0</v>
      </c>
      <c r="E9" s="80">
        <f>'5 - P&amp;L Summary'!E17</f>
        <v>0</v>
      </c>
      <c r="G9" s="82"/>
    </row>
    <row r="10" spans="1:7" ht="13.5">
      <c r="A10" s="164">
        <v>7</v>
      </c>
      <c r="B10" s="78" t="s">
        <v>1316</v>
      </c>
      <c r="C10" s="237">
        <v>9955.91</v>
      </c>
      <c r="D10" s="85">
        <f t="shared" si="0"/>
        <v>27840.3</v>
      </c>
      <c r="E10" s="80">
        <f>'5 - P&amp;L Summary'!E18</f>
        <v>37796.21</v>
      </c>
      <c r="F10" s="198">
        <f>C10/E10</f>
        <v>0.2634102731464345</v>
      </c>
      <c r="G10" s="81"/>
    </row>
    <row r="11" spans="1:7" ht="13.5">
      <c r="A11" s="164">
        <v>8</v>
      </c>
      <c r="B11" s="78" t="s">
        <v>1317</v>
      </c>
      <c r="C11" s="237"/>
      <c r="D11" s="85">
        <f t="shared" si="0"/>
        <v>0</v>
      </c>
      <c r="E11" s="80">
        <f>'5 - P&amp;L Summary'!E19</f>
        <v>0</v>
      </c>
      <c r="G11" s="81"/>
    </row>
    <row r="12" spans="1:7" ht="13.5">
      <c r="A12" s="164">
        <v>9</v>
      </c>
      <c r="B12" s="78" t="s">
        <v>1318</v>
      </c>
      <c r="C12" s="237">
        <v>7720.61</v>
      </c>
      <c r="D12" s="85">
        <f t="shared" si="0"/>
        <v>2683.040000000002</v>
      </c>
      <c r="E12" s="80">
        <f>'5 - P&amp;L Summary'!E20</f>
        <v>10403.650000000001</v>
      </c>
      <c r="F12" s="198">
        <f>C12/E12</f>
        <v>0.7421058955270504</v>
      </c>
      <c r="G12" s="81"/>
    </row>
    <row r="13" spans="1:7" ht="13.5">
      <c r="A13" s="164">
        <v>10</v>
      </c>
      <c r="B13" s="78" t="s">
        <v>1319</v>
      </c>
      <c r="C13" s="237">
        <v>1743.9</v>
      </c>
      <c r="D13" s="85">
        <f t="shared" si="0"/>
        <v>0</v>
      </c>
      <c r="E13" s="80">
        <f>'5 - P&amp;L Summary'!E21</f>
        <v>1743.9</v>
      </c>
      <c r="F13" s="198">
        <f>C13/E13</f>
        <v>1</v>
      </c>
      <c r="G13" s="81"/>
    </row>
    <row r="14" spans="1:7" ht="13.5">
      <c r="A14" s="164">
        <v>12</v>
      </c>
      <c r="B14" s="78" t="s">
        <v>1320</v>
      </c>
      <c r="C14" s="237"/>
      <c r="D14" s="85">
        <f t="shared" si="0"/>
        <v>0</v>
      </c>
      <c r="E14" s="80">
        <f>'5 - P&amp;L Summary'!E22</f>
        <v>0</v>
      </c>
      <c r="G14" s="81"/>
    </row>
    <row r="15" spans="1:7" ht="13.5">
      <c r="A15" s="164">
        <v>14</v>
      </c>
      <c r="B15" s="78" t="s">
        <v>1321</v>
      </c>
      <c r="C15" s="237"/>
      <c r="D15" s="85">
        <f t="shared" si="0"/>
        <v>16468.54</v>
      </c>
      <c r="E15" s="80">
        <f>'5 - P&amp;L Summary'!E23</f>
        <v>16468.54</v>
      </c>
      <c r="F15" s="198">
        <f>C15/E15</f>
        <v>0</v>
      </c>
      <c r="G15" s="81"/>
    </row>
    <row r="16" spans="1:7" ht="13.5">
      <c r="A16" s="164">
        <v>15</v>
      </c>
      <c r="B16" s="78" t="s">
        <v>1322</v>
      </c>
      <c r="C16" s="237"/>
      <c r="D16" s="85">
        <f t="shared" si="0"/>
        <v>0</v>
      </c>
      <c r="E16" s="80">
        <f>'5 - P&amp;L Summary'!E24</f>
        <v>0</v>
      </c>
      <c r="G16" s="81"/>
    </row>
    <row r="17" spans="1:7" ht="13.5">
      <c r="A17" s="164">
        <v>16</v>
      </c>
      <c r="B17" s="78" t="s">
        <v>1323</v>
      </c>
      <c r="C17" s="237"/>
      <c r="D17" s="85">
        <f t="shared" si="0"/>
        <v>44240.06</v>
      </c>
      <c r="E17" s="80">
        <f>'5 - P&amp;L Summary'!E25</f>
        <v>44240.06</v>
      </c>
      <c r="F17" s="198">
        <f>C17/E17</f>
        <v>0</v>
      </c>
      <c r="G17" s="81"/>
    </row>
    <row r="18" spans="1:7" ht="13.5">
      <c r="A18" s="164">
        <v>17</v>
      </c>
      <c r="B18" s="78" t="s">
        <v>833</v>
      </c>
      <c r="C18" s="237"/>
      <c r="D18" s="85">
        <f t="shared" si="0"/>
        <v>9206</v>
      </c>
      <c r="E18" s="80">
        <f>'5 - P&amp;L Summary'!E26</f>
        <v>9206</v>
      </c>
      <c r="F18" s="198">
        <f>C18/E18</f>
        <v>0</v>
      </c>
      <c r="G18" s="81"/>
    </row>
    <row r="19" spans="1:7" ht="13.5">
      <c r="A19" s="164">
        <v>17</v>
      </c>
      <c r="B19" s="78" t="s">
        <v>835</v>
      </c>
      <c r="C19" s="237"/>
      <c r="D19" s="85">
        <f t="shared" si="0"/>
        <v>50217.43</v>
      </c>
      <c r="E19" s="80">
        <f>'5 - P&amp;L Summary'!E27</f>
        <v>50217.43</v>
      </c>
      <c r="F19" s="198">
        <f>C19/E19</f>
        <v>0</v>
      </c>
      <c r="G19" s="81"/>
    </row>
    <row r="20" spans="1:7" ht="13.5">
      <c r="A20" s="164">
        <v>17</v>
      </c>
      <c r="B20" s="78" t="s">
        <v>1137</v>
      </c>
      <c r="C20" s="237">
        <v>169.37</v>
      </c>
      <c r="D20" s="85">
        <f t="shared" si="0"/>
        <v>1595.88</v>
      </c>
      <c r="E20" s="80">
        <f>'5 - P&amp;L Summary'!E28</f>
        <v>1765.25</v>
      </c>
      <c r="F20" s="198">
        <f>C20/E20</f>
        <v>0.09594674975215975</v>
      </c>
      <c r="G20" s="81"/>
    </row>
    <row r="21" spans="1:7" ht="13.5">
      <c r="A21" s="164">
        <v>18</v>
      </c>
      <c r="B21" s="78" t="s">
        <v>1138</v>
      </c>
      <c r="C21" s="237"/>
      <c r="D21" s="85">
        <f t="shared" si="0"/>
        <v>0</v>
      </c>
      <c r="E21" s="80">
        <f>'5 - P&amp;L Summary'!E29</f>
        <v>0</v>
      </c>
      <c r="G21" s="81"/>
    </row>
    <row r="22" spans="1:7" ht="13.5">
      <c r="A22" s="164">
        <v>19</v>
      </c>
      <c r="B22" s="78" t="s">
        <v>1139</v>
      </c>
      <c r="C22" s="237"/>
      <c r="D22" s="85">
        <f t="shared" si="0"/>
        <v>5884.159999999999</v>
      </c>
      <c r="E22" s="80">
        <f>'5 - P&amp;L Summary'!E30</f>
        <v>5884.159999999999</v>
      </c>
      <c r="F22" s="198">
        <f>C22/E22</f>
        <v>0</v>
      </c>
      <c r="G22" s="81"/>
    </row>
    <row r="23" spans="1:7" ht="13.5">
      <c r="A23" s="164">
        <v>20</v>
      </c>
      <c r="B23" s="78" t="s">
        <v>1140</v>
      </c>
      <c r="C23" s="237"/>
      <c r="D23" s="85">
        <f t="shared" si="0"/>
        <v>0</v>
      </c>
      <c r="E23" s="80">
        <f>'5 - P&amp;L Summary'!E31</f>
        <v>0</v>
      </c>
      <c r="G23" s="81"/>
    </row>
    <row r="24" spans="1:7" ht="13.5">
      <c r="A24" s="164">
        <v>21</v>
      </c>
      <c r="B24" s="78" t="s">
        <v>909</v>
      </c>
      <c r="C24" s="237"/>
      <c r="D24" s="85">
        <f t="shared" si="0"/>
        <v>56450.13</v>
      </c>
      <c r="E24" s="80">
        <f>'5 - P&amp;L Summary'!E32</f>
        <v>56450.13</v>
      </c>
      <c r="F24" s="198">
        <f>C24/E24</f>
        <v>0</v>
      </c>
      <c r="G24" s="81"/>
    </row>
    <row r="25" spans="1:7" ht="13.5">
      <c r="A25" s="164">
        <v>22</v>
      </c>
      <c r="B25" s="78" t="s">
        <v>1142</v>
      </c>
      <c r="C25" s="237"/>
      <c r="D25" s="85">
        <f t="shared" si="0"/>
        <v>0</v>
      </c>
      <c r="E25" s="80">
        <f>'5 - P&amp;L Summary'!E33</f>
        <v>0</v>
      </c>
      <c r="G25" s="81"/>
    </row>
    <row r="26" spans="1:7" ht="13.5">
      <c r="A26" s="164">
        <v>23</v>
      </c>
      <c r="B26" s="78" t="s">
        <v>1143</v>
      </c>
      <c r="C26" s="237"/>
      <c r="D26" s="85">
        <f t="shared" si="0"/>
        <v>23.01</v>
      </c>
      <c r="E26" s="80">
        <f>'5 - P&amp;L Summary'!E34</f>
        <v>23.01</v>
      </c>
      <c r="F26" s="198">
        <f>C26/E26</f>
        <v>0</v>
      </c>
      <c r="G26" s="81"/>
    </row>
    <row r="27" spans="1:7" s="76" customFormat="1" ht="12.75">
      <c r="A27" s="164" t="s">
        <v>1144</v>
      </c>
      <c r="B27" s="78" t="s">
        <v>1145</v>
      </c>
      <c r="C27" s="237"/>
      <c r="D27" s="85">
        <f t="shared" si="0"/>
        <v>602.63</v>
      </c>
      <c r="E27" s="80">
        <f>'5 - P&amp;L Summary'!E35</f>
        <v>602.63</v>
      </c>
      <c r="F27" s="198">
        <f>C27/E27</f>
        <v>0</v>
      </c>
      <c r="G27" s="81"/>
    </row>
    <row r="28" spans="1:7" s="76" customFormat="1" ht="12.75">
      <c r="A28" s="164" t="s">
        <v>1146</v>
      </c>
      <c r="B28" s="78" t="s">
        <v>1280</v>
      </c>
      <c r="C28" s="237"/>
      <c r="D28" s="85">
        <f t="shared" si="0"/>
        <v>629.08</v>
      </c>
      <c r="E28" s="80">
        <f>'5 - P&amp;L Summary'!E36</f>
        <v>629.08</v>
      </c>
      <c r="F28" s="198">
        <f>C28/E28</f>
        <v>0</v>
      </c>
      <c r="G28" s="81"/>
    </row>
    <row r="29" spans="1:7" s="76" customFormat="1" ht="12.75">
      <c r="A29" s="164" t="s">
        <v>1281</v>
      </c>
      <c r="B29" s="78" t="s">
        <v>1282</v>
      </c>
      <c r="C29" s="237">
        <v>5504.35</v>
      </c>
      <c r="D29" s="85">
        <f t="shared" si="0"/>
        <v>-35.789999999999964</v>
      </c>
      <c r="E29" s="80">
        <f>'5 - P&amp;L Summary'!E37</f>
        <v>5468.56</v>
      </c>
      <c r="F29" s="198">
        <v>1</v>
      </c>
      <c r="G29" s="81"/>
    </row>
    <row r="30" spans="1:7" s="76" customFormat="1" ht="12.75">
      <c r="A30" s="164" t="s">
        <v>1281</v>
      </c>
      <c r="B30" s="78" t="s">
        <v>1017</v>
      </c>
      <c r="C30" s="237"/>
      <c r="D30" s="85">
        <f t="shared" si="0"/>
        <v>0</v>
      </c>
      <c r="E30" s="80">
        <f>'5 - P&amp;L Summary'!E38</f>
        <v>0</v>
      </c>
      <c r="F30" s="198"/>
      <c r="G30" s="81"/>
    </row>
    <row r="31" spans="1:7" s="76" customFormat="1" ht="12.75">
      <c r="A31" s="164" t="s">
        <v>1283</v>
      </c>
      <c r="B31" s="78" t="s">
        <v>1169</v>
      </c>
      <c r="C31" s="237"/>
      <c r="D31" s="85">
        <f t="shared" si="0"/>
        <v>0</v>
      </c>
      <c r="E31" s="80">
        <f>'5 - P&amp;L Summary'!E39</f>
        <v>0</v>
      </c>
      <c r="F31" s="198"/>
      <c r="G31" s="81"/>
    </row>
    <row r="32" spans="1:7" s="76" customFormat="1" ht="12.75">
      <c r="A32" s="164" t="s">
        <v>1283</v>
      </c>
      <c r="B32" s="78" t="s">
        <v>1041</v>
      </c>
      <c r="C32" s="237"/>
      <c r="D32" s="85">
        <f t="shared" si="0"/>
        <v>0</v>
      </c>
      <c r="E32" s="80">
        <f>'5 - P&amp;L Summary'!E40</f>
        <v>0</v>
      </c>
      <c r="F32" s="198"/>
      <c r="G32" s="81"/>
    </row>
    <row r="33" spans="1:7" s="76" customFormat="1" ht="12.75">
      <c r="A33" s="164" t="s">
        <v>1285</v>
      </c>
      <c r="B33" s="78" t="s">
        <v>1171</v>
      </c>
      <c r="C33" s="237"/>
      <c r="D33" s="85">
        <f t="shared" si="0"/>
        <v>10597.169999999998</v>
      </c>
      <c r="E33" s="80">
        <f>'5 - P&amp;L Summary'!E41</f>
        <v>10597.169999999998</v>
      </c>
      <c r="F33" s="198">
        <f aca="true" t="shared" si="1" ref="F33:F39">C33/E33</f>
        <v>0</v>
      </c>
      <c r="G33" s="81"/>
    </row>
    <row r="34" spans="1:7" s="76" customFormat="1" ht="12.75">
      <c r="A34" s="164" t="s">
        <v>1172</v>
      </c>
      <c r="B34" s="78" t="s">
        <v>1173</v>
      </c>
      <c r="C34" s="237">
        <v>219.59</v>
      </c>
      <c r="D34" s="85">
        <f t="shared" si="0"/>
        <v>4087.6899999999996</v>
      </c>
      <c r="E34" s="80">
        <f>'5 - P&amp;L Summary'!E42</f>
        <v>4307.28</v>
      </c>
      <c r="F34" s="198">
        <f t="shared" si="1"/>
        <v>0.050981129622406716</v>
      </c>
      <c r="G34" s="81"/>
    </row>
    <row r="35" spans="1:7" s="76" customFormat="1" ht="12.75">
      <c r="A35" s="164" t="s">
        <v>1174</v>
      </c>
      <c r="B35" s="78" t="s">
        <v>1311</v>
      </c>
      <c r="C35" s="237"/>
      <c r="D35" s="85">
        <f t="shared" si="0"/>
        <v>195.24</v>
      </c>
      <c r="E35" s="80">
        <f>'5 - P&amp;L Summary'!E43</f>
        <v>195.24</v>
      </c>
      <c r="F35" s="198">
        <f t="shared" si="1"/>
        <v>0</v>
      </c>
      <c r="G35" s="81"/>
    </row>
    <row r="36" spans="1:7" s="76" customFormat="1" ht="12.75">
      <c r="A36" s="164" t="s">
        <v>1312</v>
      </c>
      <c r="B36" s="78" t="s">
        <v>1176</v>
      </c>
      <c r="C36" s="237">
        <v>973.09</v>
      </c>
      <c r="D36" s="85">
        <f t="shared" si="0"/>
        <v>427.84000000000003</v>
      </c>
      <c r="E36" s="80">
        <f>'5 - P&amp;L Summary'!E44</f>
        <v>1400.93</v>
      </c>
      <c r="F36" s="198">
        <f t="shared" si="1"/>
        <v>0.6946028709500117</v>
      </c>
      <c r="G36" s="81"/>
    </row>
    <row r="37" spans="1:7" s="76" customFormat="1" ht="12.75">
      <c r="A37" s="164" t="s">
        <v>1177</v>
      </c>
      <c r="B37" s="78" t="s">
        <v>1184</v>
      </c>
      <c r="C37" s="237"/>
      <c r="D37" s="85">
        <f t="shared" si="0"/>
        <v>973.08</v>
      </c>
      <c r="E37" s="80">
        <f>'5 - P&amp;L Summary'!E45</f>
        <v>973.08</v>
      </c>
      <c r="F37" s="198">
        <f t="shared" si="1"/>
        <v>0</v>
      </c>
      <c r="G37" s="81"/>
    </row>
    <row r="38" spans="1:7" s="76" customFormat="1" ht="12.75">
      <c r="A38" s="164" t="s">
        <v>1185</v>
      </c>
      <c r="B38" s="78" t="s">
        <v>1186</v>
      </c>
      <c r="C38" s="236"/>
      <c r="D38" s="85">
        <f t="shared" si="0"/>
        <v>553.98</v>
      </c>
      <c r="E38" s="80">
        <f>'5 - P&amp;L Summary'!E46</f>
        <v>553.98</v>
      </c>
      <c r="F38" s="198">
        <f t="shared" si="1"/>
        <v>0</v>
      </c>
      <c r="G38" s="81"/>
    </row>
    <row r="39" spans="1:7" s="76" customFormat="1" ht="12.75">
      <c r="A39" s="164" t="s">
        <v>1187</v>
      </c>
      <c r="B39" s="78" t="s">
        <v>1180</v>
      </c>
      <c r="C39" s="236">
        <v>3.49</v>
      </c>
      <c r="D39" s="85">
        <f t="shared" si="0"/>
        <v>4203.45</v>
      </c>
      <c r="E39" s="80">
        <f>'5 - P&amp;L Summary'!E47</f>
        <v>4206.94</v>
      </c>
      <c r="F39" s="198">
        <f t="shared" si="1"/>
        <v>0.0008295815961244992</v>
      </c>
      <c r="G39" s="81"/>
    </row>
    <row r="40" spans="1:5" ht="13.5">
      <c r="A40" s="165"/>
      <c r="B40" s="83"/>
      <c r="C40" s="238"/>
      <c r="D40" s="86"/>
      <c r="E40" s="238"/>
    </row>
    <row r="41" spans="1:6" s="74" customFormat="1" ht="12.75">
      <c r="A41" s="166"/>
      <c r="B41" s="84" t="s">
        <v>1181</v>
      </c>
      <c r="C41" s="87">
        <f>SUM(C4:C39)</f>
        <v>59195.29999999999</v>
      </c>
      <c r="D41" s="87">
        <f>SUM(D4:D39)</f>
        <v>236842.92</v>
      </c>
      <c r="E41" s="87">
        <f>SUM(E4:E39)</f>
        <v>296038.22000000003</v>
      </c>
      <c r="F41" s="199">
        <f>C41/E41</f>
        <v>0.19995830268132264</v>
      </c>
    </row>
    <row r="42" spans="1:3" ht="13.5">
      <c r="A42" s="165"/>
      <c r="B42" s="83"/>
      <c r="C42" s="235"/>
    </row>
    <row r="43" spans="1:5" ht="13.5">
      <c r="A43" s="165"/>
      <c r="B43" s="83"/>
      <c r="C43" s="89">
        <f>C41/E41</f>
        <v>0.19995830268132264</v>
      </c>
      <c r="D43" s="88">
        <f>D41/E41</f>
        <v>0.8000416973186772</v>
      </c>
      <c r="E43" s="89">
        <f>E41/E41</f>
        <v>1</v>
      </c>
    </row>
    <row r="44" spans="1:3" ht="13.5">
      <c r="A44" s="165"/>
      <c r="B44" s="83"/>
      <c r="C44" s="235"/>
    </row>
    <row r="45" spans="1:2" ht="13.5">
      <c r="A45" s="165"/>
      <c r="B45" s="83"/>
    </row>
    <row r="46" spans="1:2" ht="13.5">
      <c r="A46" s="165"/>
      <c r="B46" s="83"/>
    </row>
    <row r="47" spans="1:2" ht="13.5">
      <c r="A47" s="165"/>
      <c r="B47" s="83"/>
    </row>
    <row r="48" spans="1:2" ht="13.5">
      <c r="A48" s="165"/>
      <c r="B48" s="83"/>
    </row>
  </sheetData>
  <mergeCells count="1">
    <mergeCell ref="A3:B3"/>
  </mergeCells>
  <printOptions/>
  <pageMargins left="0.7" right="0.7" top="0.75" bottom="0.75" header="0.3" footer="0.3"/>
  <pageSetup fitToHeight="1" fitToWidth="1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workbookViewId="0" topLeftCell="A90">
      <selection activeCell="A117" activeCellId="10" sqref="A17 A27 A37 A47 A57 A67 A77 A87 A97 A107 A117"/>
    </sheetView>
  </sheetViews>
  <sheetFormatPr defaultColWidth="11.00390625" defaultRowHeight="13.5"/>
  <cols>
    <col min="1" max="1" width="31.625" style="322" bestFit="1" customWidth="1"/>
    <col min="2" max="3" width="12.375" style="322" bestFit="1" customWidth="1"/>
    <col min="4" max="4" width="20.50390625" style="322" bestFit="1" customWidth="1"/>
    <col min="5" max="5" width="8.50390625" style="322" hidden="1" customWidth="1"/>
    <col min="6" max="6" width="11.125" style="322" hidden="1" customWidth="1"/>
    <col min="7" max="7" width="12.375" style="322" hidden="1" customWidth="1"/>
    <col min="8" max="9" width="11.125" style="322" hidden="1" customWidth="1"/>
    <col min="10" max="12" width="12.375" style="322" hidden="1" customWidth="1"/>
    <col min="13" max="14" width="12.375" style="322" bestFit="1" customWidth="1"/>
    <col min="15" max="15" width="20.50390625" style="332" bestFit="1" customWidth="1"/>
    <col min="16" max="16" width="10.125" style="322" hidden="1" customWidth="1"/>
    <col min="17" max="17" width="13.00390625" style="337" hidden="1" customWidth="1"/>
    <col min="18" max="16384" width="10.875" style="322" customWidth="1"/>
  </cols>
  <sheetData>
    <row r="1" spans="1:17" s="319" customFormat="1" ht="15.75">
      <c r="A1" s="317">
        <v>40909</v>
      </c>
      <c r="B1" s="448" t="s">
        <v>44</v>
      </c>
      <c r="C1" s="448"/>
      <c r="D1" s="448"/>
      <c r="E1" s="449" t="s">
        <v>78</v>
      </c>
      <c r="F1" s="449"/>
      <c r="G1" s="449" t="s">
        <v>95</v>
      </c>
      <c r="H1" s="449"/>
      <c r="I1" s="449" t="s">
        <v>96</v>
      </c>
      <c r="J1" s="449"/>
      <c r="K1" s="449" t="s">
        <v>97</v>
      </c>
      <c r="L1" s="449"/>
      <c r="M1" s="450" t="s">
        <v>45</v>
      </c>
      <c r="N1" s="450"/>
      <c r="O1" s="450"/>
      <c r="P1" s="318" t="s">
        <v>98</v>
      </c>
      <c r="Q1" s="338" t="s">
        <v>157</v>
      </c>
    </row>
    <row r="2" spans="1:17" ht="15.75">
      <c r="A2" s="320" t="s">
        <v>107</v>
      </c>
      <c r="B2" s="320" t="s">
        <v>1355</v>
      </c>
      <c r="C2" s="320" t="s">
        <v>1356</v>
      </c>
      <c r="D2" s="320" t="s">
        <v>46</v>
      </c>
      <c r="E2" s="320" t="s">
        <v>1355</v>
      </c>
      <c r="F2" s="320" t="s">
        <v>1356</v>
      </c>
      <c r="G2" s="320" t="s">
        <v>1355</v>
      </c>
      <c r="H2" s="320" t="s">
        <v>1356</v>
      </c>
      <c r="I2" s="320" t="s">
        <v>1355</v>
      </c>
      <c r="J2" s="320" t="s">
        <v>1356</v>
      </c>
      <c r="K2" s="320" t="s">
        <v>1355</v>
      </c>
      <c r="L2" s="320" t="s">
        <v>1356</v>
      </c>
      <c r="M2" s="320" t="s">
        <v>1355</v>
      </c>
      <c r="N2" s="320" t="s">
        <v>1356</v>
      </c>
      <c r="O2" s="320" t="s">
        <v>46</v>
      </c>
      <c r="P2" s="321"/>
      <c r="Q2" s="333"/>
    </row>
    <row r="3" spans="1:17" ht="15.75">
      <c r="A3" s="323" t="s">
        <v>47</v>
      </c>
      <c r="B3" s="324">
        <v>0</v>
      </c>
      <c r="C3" s="325">
        <v>166942.15</v>
      </c>
      <c r="D3" s="326">
        <v>166942.15</v>
      </c>
      <c r="E3" s="327"/>
      <c r="F3" s="325"/>
      <c r="G3" s="324"/>
      <c r="H3" s="325"/>
      <c r="I3" s="327"/>
      <c r="J3" s="325">
        <v>304.25</v>
      </c>
      <c r="K3" s="327"/>
      <c r="L3" s="325"/>
      <c r="M3" s="324">
        <v>0</v>
      </c>
      <c r="N3" s="325">
        <v>166637.9</v>
      </c>
      <c r="O3" s="328">
        <v>166637.9</v>
      </c>
      <c r="P3" s="327" t="s">
        <v>101</v>
      </c>
      <c r="Q3" s="333"/>
    </row>
    <row r="4" spans="1:17" ht="15.75">
      <c r="A4" s="323" t="s">
        <v>106</v>
      </c>
      <c r="B4" s="324">
        <v>1646.69</v>
      </c>
      <c r="C4" s="325">
        <v>0</v>
      </c>
      <c r="D4" s="326">
        <v>260.68420719351576</v>
      </c>
      <c r="E4" s="321"/>
      <c r="F4" s="327"/>
      <c r="G4" s="324">
        <v>4000</v>
      </c>
      <c r="H4" s="327"/>
      <c r="I4" s="324">
        <v>2247.33</v>
      </c>
      <c r="J4" s="327"/>
      <c r="K4" s="324"/>
      <c r="L4" s="327"/>
      <c r="M4" s="324">
        <v>3399.360000000001</v>
      </c>
      <c r="N4" s="325">
        <v>0</v>
      </c>
      <c r="O4" s="328">
        <v>538.145896656535</v>
      </c>
      <c r="P4" s="327" t="s">
        <v>99</v>
      </c>
      <c r="Q4" s="333"/>
    </row>
    <row r="5" spans="1:17" ht="15.75">
      <c r="A5" s="323" t="s">
        <v>102</v>
      </c>
      <c r="B5" s="324">
        <v>84529.68000000001</v>
      </c>
      <c r="C5" s="325">
        <v>0</v>
      </c>
      <c r="D5" s="326">
        <v>13381.724924012162</v>
      </c>
      <c r="E5" s="324"/>
      <c r="F5" s="327"/>
      <c r="G5" s="324"/>
      <c r="H5" s="325"/>
      <c r="I5" s="324">
        <v>198.35</v>
      </c>
      <c r="J5" s="327"/>
      <c r="K5" s="324">
        <v>7500</v>
      </c>
      <c r="L5" s="325"/>
      <c r="M5" s="324">
        <v>76831.32999999999</v>
      </c>
      <c r="N5" s="325">
        <v>0</v>
      </c>
      <c r="O5" s="328">
        <v>12163.014501013171</v>
      </c>
      <c r="P5" s="327" t="s">
        <v>100</v>
      </c>
      <c r="Q5" s="333"/>
    </row>
    <row r="6" spans="1:17" ht="15.75">
      <c r="A6" s="323" t="s">
        <v>103</v>
      </c>
      <c r="B6" s="324">
        <v>199720.62</v>
      </c>
      <c r="C6" s="325">
        <v>5009.76</v>
      </c>
      <c r="D6" s="326">
        <v>36627.132720364745</v>
      </c>
      <c r="E6" s="324"/>
      <c r="F6" s="325"/>
      <c r="G6" s="324"/>
      <c r="H6" s="327"/>
      <c r="I6" s="324"/>
      <c r="J6" s="327"/>
      <c r="K6" s="324"/>
      <c r="L6" s="327"/>
      <c r="M6" s="324">
        <v>199720.62</v>
      </c>
      <c r="N6" s="325">
        <v>5009.76</v>
      </c>
      <c r="O6" s="328">
        <v>36627.132720364745</v>
      </c>
      <c r="P6" s="327" t="s">
        <v>99</v>
      </c>
      <c r="Q6" s="333"/>
    </row>
    <row r="7" spans="1:17" s="332" customFormat="1" ht="15.75">
      <c r="A7" s="334" t="s">
        <v>61</v>
      </c>
      <c r="B7" s="329">
        <v>285896.99</v>
      </c>
      <c r="C7" s="330">
        <v>171951.91</v>
      </c>
      <c r="D7" s="328">
        <v>217211.69185157042</v>
      </c>
      <c r="E7" s="331"/>
      <c r="F7" s="331"/>
      <c r="G7" s="331"/>
      <c r="H7" s="331"/>
      <c r="I7" s="329">
        <v>5945.68</v>
      </c>
      <c r="J7" s="330">
        <v>304.25</v>
      </c>
      <c r="K7" s="331"/>
      <c r="L7" s="331"/>
      <c r="M7" s="329">
        <v>279951.31</v>
      </c>
      <c r="N7" s="330">
        <v>171647.66</v>
      </c>
      <c r="O7" s="328">
        <v>215966.19311803448</v>
      </c>
      <c r="P7" s="331"/>
      <c r="Q7" s="328">
        <f>O7-D7</f>
        <v>-1245.4987335359328</v>
      </c>
    </row>
    <row r="8" spans="1:17" ht="15.75">
      <c r="A8" s="340" t="s">
        <v>104</v>
      </c>
      <c r="B8" s="324"/>
      <c r="C8" s="325"/>
      <c r="D8" s="326"/>
      <c r="E8" s="327"/>
      <c r="F8" s="327"/>
      <c r="G8" s="327"/>
      <c r="H8" s="327"/>
      <c r="I8" s="325">
        <v>941.2487335359677</v>
      </c>
      <c r="J8" s="325">
        <v>1245.4987335359679</v>
      </c>
      <c r="K8" s="327"/>
      <c r="L8" s="327"/>
      <c r="M8" s="324"/>
      <c r="N8" s="325"/>
      <c r="O8" s="328"/>
      <c r="P8" s="327"/>
      <c r="Q8" s="333"/>
    </row>
    <row r="9" spans="1:17" ht="15.75">
      <c r="A9" s="340">
        <v>6.3168</v>
      </c>
      <c r="B9" s="321"/>
      <c r="C9" s="321"/>
      <c r="D9" s="333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34"/>
      <c r="P9" s="321"/>
      <c r="Q9" s="333"/>
    </row>
    <row r="10" spans="1:17" ht="15.75">
      <c r="A10" s="321"/>
      <c r="B10" s="321"/>
      <c r="C10" s="321"/>
      <c r="D10" s="333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34"/>
      <c r="P10" s="321"/>
      <c r="Q10" s="333"/>
    </row>
    <row r="11" spans="1:17" s="319" customFormat="1" ht="15.75">
      <c r="A11" s="317">
        <v>40940</v>
      </c>
      <c r="B11" s="448" t="s">
        <v>48</v>
      </c>
      <c r="C11" s="448"/>
      <c r="D11" s="448"/>
      <c r="E11" s="449" t="s">
        <v>78</v>
      </c>
      <c r="F11" s="449"/>
      <c r="G11" s="449" t="s">
        <v>95</v>
      </c>
      <c r="H11" s="449"/>
      <c r="I11" s="449" t="s">
        <v>96</v>
      </c>
      <c r="J11" s="449"/>
      <c r="K11" s="449" t="s">
        <v>97</v>
      </c>
      <c r="L11" s="449"/>
      <c r="M11" s="450" t="s">
        <v>45</v>
      </c>
      <c r="N11" s="450"/>
      <c r="O11" s="450"/>
      <c r="P11" s="318" t="s">
        <v>98</v>
      </c>
      <c r="Q11" s="336"/>
    </row>
    <row r="12" spans="1:17" ht="15.75">
      <c r="A12" s="320" t="s">
        <v>107</v>
      </c>
      <c r="B12" s="320" t="s">
        <v>1355</v>
      </c>
      <c r="C12" s="320" t="s">
        <v>1356</v>
      </c>
      <c r="D12" s="320" t="s">
        <v>46</v>
      </c>
      <c r="E12" s="320" t="s">
        <v>1355</v>
      </c>
      <c r="F12" s="320" t="s">
        <v>1356</v>
      </c>
      <c r="G12" s="320" t="s">
        <v>1355</v>
      </c>
      <c r="H12" s="320" t="s">
        <v>1356</v>
      </c>
      <c r="I12" s="320" t="s">
        <v>1355</v>
      </c>
      <c r="J12" s="320" t="s">
        <v>1356</v>
      </c>
      <c r="K12" s="320" t="s">
        <v>1355</v>
      </c>
      <c r="L12" s="320" t="s">
        <v>1356</v>
      </c>
      <c r="M12" s="320" t="s">
        <v>1355</v>
      </c>
      <c r="N12" s="320" t="s">
        <v>1356</v>
      </c>
      <c r="O12" s="320" t="s">
        <v>46</v>
      </c>
      <c r="P12" s="321"/>
      <c r="Q12" s="333"/>
    </row>
    <row r="13" spans="1:17" ht="15.75">
      <c r="A13" s="323" t="s">
        <v>105</v>
      </c>
      <c r="B13" s="324">
        <v>0</v>
      </c>
      <c r="C13" s="325">
        <v>166637.9</v>
      </c>
      <c r="D13" s="326">
        <v>166637.9</v>
      </c>
      <c r="E13" s="327"/>
      <c r="F13" s="325">
        <v>99999</v>
      </c>
      <c r="G13" s="324"/>
      <c r="H13" s="325"/>
      <c r="I13" s="327"/>
      <c r="J13" s="325">
        <v>1153.46</v>
      </c>
      <c r="K13" s="327"/>
      <c r="L13" s="325"/>
      <c r="M13" s="324">
        <v>0</v>
      </c>
      <c r="N13" s="325">
        <v>265483.44</v>
      </c>
      <c r="O13" s="328">
        <v>265483.44</v>
      </c>
      <c r="P13" s="327" t="s">
        <v>101</v>
      </c>
      <c r="Q13" s="333"/>
    </row>
    <row r="14" spans="1:17" ht="15.75">
      <c r="A14" s="323" t="s">
        <v>106</v>
      </c>
      <c r="B14" s="324">
        <v>3399.360000000001</v>
      </c>
      <c r="C14" s="325">
        <v>0</v>
      </c>
      <c r="D14" s="326">
        <v>539.5809523809525</v>
      </c>
      <c r="E14" s="324"/>
      <c r="F14" s="327"/>
      <c r="G14" s="324">
        <v>10000</v>
      </c>
      <c r="H14" s="327"/>
      <c r="I14" s="324">
        <v>2364.96</v>
      </c>
      <c r="J14" s="327"/>
      <c r="K14" s="324"/>
      <c r="L14" s="327"/>
      <c r="M14" s="324">
        <v>11034.4</v>
      </c>
      <c r="N14" s="325">
        <v>0</v>
      </c>
      <c r="O14" s="328">
        <v>1751.4920634920643</v>
      </c>
      <c r="P14" s="327" t="s">
        <v>99</v>
      </c>
      <c r="Q14" s="333"/>
    </row>
    <row r="15" spans="1:17" ht="15.75">
      <c r="A15" s="323" t="s">
        <v>102</v>
      </c>
      <c r="B15" s="324">
        <v>76831.32999999999</v>
      </c>
      <c r="C15" s="325">
        <v>0</v>
      </c>
      <c r="D15" s="326">
        <v>12195.44920634921</v>
      </c>
      <c r="E15" s="324"/>
      <c r="F15" s="327"/>
      <c r="G15" s="324"/>
      <c r="H15" s="325"/>
      <c r="I15" s="324">
        <v>32016</v>
      </c>
      <c r="J15" s="327"/>
      <c r="K15" s="324">
        <v>25000</v>
      </c>
      <c r="L15" s="325"/>
      <c r="M15" s="324">
        <v>19815.329999999987</v>
      </c>
      <c r="N15" s="325">
        <v>0</v>
      </c>
      <c r="O15" s="328">
        <v>3145.2904761904742</v>
      </c>
      <c r="P15" s="327" t="s">
        <v>100</v>
      </c>
      <c r="Q15" s="333"/>
    </row>
    <row r="16" spans="1:17" ht="15.75">
      <c r="A16" s="323" t="s">
        <v>103</v>
      </c>
      <c r="B16" s="324">
        <v>199720.62</v>
      </c>
      <c r="C16" s="325">
        <v>5009.76</v>
      </c>
      <c r="D16" s="326">
        <v>36711.445714285706</v>
      </c>
      <c r="E16" s="324"/>
      <c r="F16" s="325"/>
      <c r="G16" s="324"/>
      <c r="H16" s="327"/>
      <c r="I16" s="324"/>
      <c r="J16" s="327"/>
      <c r="K16" s="324"/>
      <c r="L16" s="327"/>
      <c r="M16" s="324">
        <v>199720.62</v>
      </c>
      <c r="N16" s="325">
        <v>5009.76</v>
      </c>
      <c r="O16" s="328">
        <v>36711.445714285706</v>
      </c>
      <c r="P16" s="327" t="s">
        <v>99</v>
      </c>
      <c r="Q16" s="333"/>
    </row>
    <row r="17" spans="1:17" s="332" customFormat="1" ht="15.75">
      <c r="A17" s="334" t="s">
        <v>61</v>
      </c>
      <c r="B17" s="329">
        <v>279951.31</v>
      </c>
      <c r="C17" s="330">
        <v>171647.66</v>
      </c>
      <c r="D17" s="328">
        <v>216084.37587301593</v>
      </c>
      <c r="E17" s="331"/>
      <c r="F17" s="331"/>
      <c r="G17" s="331"/>
      <c r="H17" s="331"/>
      <c r="I17" s="329">
        <v>49380.96</v>
      </c>
      <c r="J17" s="330">
        <v>1153.46</v>
      </c>
      <c r="K17" s="331"/>
      <c r="L17" s="331"/>
      <c r="M17" s="329">
        <v>230570.35</v>
      </c>
      <c r="N17" s="330">
        <v>270493.2</v>
      </c>
      <c r="O17" s="328">
        <v>307091.6682539681</v>
      </c>
      <c r="P17" s="331"/>
      <c r="Q17" s="328">
        <f>O17-D17</f>
        <v>91007.29238095219</v>
      </c>
    </row>
    <row r="18" spans="1:17" ht="15.75">
      <c r="A18" s="340" t="s">
        <v>104</v>
      </c>
      <c r="B18" s="321"/>
      <c r="C18" s="321"/>
      <c r="D18" s="333"/>
      <c r="E18" s="321"/>
      <c r="F18" s="321"/>
      <c r="G18" s="321"/>
      <c r="H18" s="321"/>
      <c r="I18" s="325">
        <v>7838.247619047619</v>
      </c>
      <c r="J18" s="325">
        <v>8991.707619047615</v>
      </c>
      <c r="K18" s="321"/>
      <c r="L18" s="321"/>
      <c r="M18" s="321"/>
      <c r="N18" s="321"/>
      <c r="O18" s="334"/>
      <c r="P18" s="321"/>
      <c r="Q18" s="333"/>
    </row>
    <row r="19" spans="1:17" ht="15.75">
      <c r="A19" s="340">
        <v>6.3</v>
      </c>
      <c r="B19" s="321"/>
      <c r="C19" s="321"/>
      <c r="D19" s="333"/>
      <c r="E19" s="321"/>
      <c r="F19" s="321"/>
      <c r="G19" s="321"/>
      <c r="H19" s="321"/>
      <c r="I19" s="325"/>
      <c r="J19" s="325"/>
      <c r="K19" s="321"/>
      <c r="L19" s="321"/>
      <c r="M19" s="321"/>
      <c r="N19" s="321"/>
      <c r="O19" s="334"/>
      <c r="P19" s="321"/>
      <c r="Q19" s="333"/>
    </row>
    <row r="20" spans="1:17" ht="15.75">
      <c r="A20" s="321"/>
      <c r="B20" s="321"/>
      <c r="C20" s="321"/>
      <c r="D20" s="333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34"/>
      <c r="P20" s="321"/>
      <c r="Q20" s="333"/>
    </row>
    <row r="21" spans="1:17" s="319" customFormat="1" ht="15.75">
      <c r="A21" s="317">
        <v>40969</v>
      </c>
      <c r="B21" s="448" t="s">
        <v>49</v>
      </c>
      <c r="C21" s="448"/>
      <c r="D21" s="448"/>
      <c r="E21" s="449" t="s">
        <v>78</v>
      </c>
      <c r="F21" s="449"/>
      <c r="G21" s="449" t="s">
        <v>95</v>
      </c>
      <c r="H21" s="449"/>
      <c r="I21" s="449" t="s">
        <v>96</v>
      </c>
      <c r="J21" s="449"/>
      <c r="K21" s="449" t="s">
        <v>97</v>
      </c>
      <c r="L21" s="449"/>
      <c r="M21" s="450" t="s">
        <v>45</v>
      </c>
      <c r="N21" s="450"/>
      <c r="O21" s="450"/>
      <c r="P21" s="318" t="s">
        <v>98</v>
      </c>
      <c r="Q21" s="336"/>
    </row>
    <row r="22" spans="1:17" ht="15.75">
      <c r="A22" s="320" t="s">
        <v>107</v>
      </c>
      <c r="B22" s="320" t="s">
        <v>1355</v>
      </c>
      <c r="C22" s="320" t="s">
        <v>1356</v>
      </c>
      <c r="D22" s="320" t="s">
        <v>46</v>
      </c>
      <c r="E22" s="320" t="s">
        <v>1355</v>
      </c>
      <c r="F22" s="320" t="s">
        <v>1356</v>
      </c>
      <c r="G22" s="320" t="s">
        <v>1355</v>
      </c>
      <c r="H22" s="320" t="s">
        <v>1356</v>
      </c>
      <c r="I22" s="320" t="s">
        <v>1355</v>
      </c>
      <c r="J22" s="320" t="s">
        <v>1356</v>
      </c>
      <c r="K22" s="320" t="s">
        <v>1355</v>
      </c>
      <c r="L22" s="320" t="s">
        <v>1356</v>
      </c>
      <c r="M22" s="320" t="s">
        <v>1355</v>
      </c>
      <c r="N22" s="320" t="s">
        <v>1356</v>
      </c>
      <c r="O22" s="320" t="s">
        <v>46</v>
      </c>
      <c r="P22" s="321"/>
      <c r="Q22" s="333"/>
    </row>
    <row r="23" spans="1:17" ht="15.75">
      <c r="A23" s="323" t="s">
        <v>105</v>
      </c>
      <c r="B23" s="324">
        <v>0</v>
      </c>
      <c r="C23" s="325">
        <v>265483.44</v>
      </c>
      <c r="D23" s="326">
        <v>265483.44</v>
      </c>
      <c r="E23" s="327"/>
      <c r="F23" s="325">
        <v>5750</v>
      </c>
      <c r="G23" s="324"/>
      <c r="H23" s="325"/>
      <c r="I23" s="327"/>
      <c r="J23" s="325">
        <v>12139.21</v>
      </c>
      <c r="K23" s="327"/>
      <c r="L23" s="325"/>
      <c r="M23" s="324">
        <v>0</v>
      </c>
      <c r="N23" s="325">
        <v>259094.23</v>
      </c>
      <c r="O23" s="328">
        <v>259094.23</v>
      </c>
      <c r="P23" s="327" t="s">
        <v>101</v>
      </c>
      <c r="Q23" s="333"/>
    </row>
    <row r="24" spans="1:17" ht="15.75">
      <c r="A24" s="323" t="s">
        <v>106</v>
      </c>
      <c r="B24" s="324">
        <v>11034.4</v>
      </c>
      <c r="C24" s="325">
        <v>0</v>
      </c>
      <c r="D24" s="326">
        <v>1749.2430367305528</v>
      </c>
      <c r="E24" s="324">
        <v>7.769999999999999</v>
      </c>
      <c r="F24" s="327"/>
      <c r="G24" s="327"/>
      <c r="H24" s="327"/>
      <c r="I24" s="324">
        <v>3152.84</v>
      </c>
      <c r="J24" s="327"/>
      <c r="K24" s="324"/>
      <c r="L24" s="327"/>
      <c r="M24" s="324">
        <v>7889.330000000002</v>
      </c>
      <c r="N24" s="325">
        <v>0</v>
      </c>
      <c r="O24" s="328">
        <v>1250.6666032561309</v>
      </c>
      <c r="P24" s="327" t="s">
        <v>99</v>
      </c>
      <c r="Q24" s="333"/>
    </row>
    <row r="25" spans="1:17" ht="15.75">
      <c r="A25" s="323" t="s">
        <v>102</v>
      </c>
      <c r="B25" s="324">
        <v>19815.329999999987</v>
      </c>
      <c r="C25" s="325">
        <v>0</v>
      </c>
      <c r="D25" s="326">
        <v>3141.2517239739364</v>
      </c>
      <c r="E25" s="324">
        <v>74.83</v>
      </c>
      <c r="F25" s="327"/>
      <c r="G25" s="324"/>
      <c r="H25" s="325"/>
      <c r="I25" s="324"/>
      <c r="J25" s="327"/>
      <c r="K25" s="324"/>
      <c r="L25" s="325"/>
      <c r="M25" s="324">
        <v>19890.159999999985</v>
      </c>
      <c r="N25" s="325">
        <v>0</v>
      </c>
      <c r="O25" s="328">
        <v>3153.1142499326247</v>
      </c>
      <c r="P25" s="327" t="s">
        <v>100</v>
      </c>
      <c r="Q25" s="333"/>
    </row>
    <row r="26" spans="1:17" ht="15.75">
      <c r="A26" s="323" t="s">
        <v>103</v>
      </c>
      <c r="B26" s="324">
        <v>199720.62</v>
      </c>
      <c r="C26" s="325">
        <v>5009.76</v>
      </c>
      <c r="D26" s="326">
        <v>36670.73874161791</v>
      </c>
      <c r="E26" s="324">
        <v>252.42</v>
      </c>
      <c r="F26" s="325">
        <v>1.26</v>
      </c>
      <c r="G26" s="324"/>
      <c r="H26" s="327"/>
      <c r="I26" s="324"/>
      <c r="J26" s="327"/>
      <c r="K26" s="324"/>
      <c r="L26" s="327"/>
      <c r="M26" s="324">
        <v>199973.04</v>
      </c>
      <c r="N26" s="325">
        <v>5011.02</v>
      </c>
      <c r="O26" s="328">
        <v>36712.01396014648</v>
      </c>
      <c r="P26" s="327" t="s">
        <v>99</v>
      </c>
      <c r="Q26" s="333"/>
    </row>
    <row r="27" spans="1:17" s="332" customFormat="1" ht="15.75">
      <c r="A27" s="334" t="s">
        <v>61</v>
      </c>
      <c r="B27" s="329">
        <v>230570.35</v>
      </c>
      <c r="C27" s="330">
        <v>270493.2</v>
      </c>
      <c r="D27" s="328">
        <v>307044.67350232246</v>
      </c>
      <c r="E27" s="331"/>
      <c r="F27" s="331"/>
      <c r="G27" s="331"/>
      <c r="H27" s="331"/>
      <c r="I27" s="329">
        <v>3152.84</v>
      </c>
      <c r="J27" s="330">
        <v>12139.21</v>
      </c>
      <c r="K27" s="331"/>
      <c r="L27" s="331"/>
      <c r="M27" s="329">
        <v>227752.53</v>
      </c>
      <c r="N27" s="330">
        <v>264105.25</v>
      </c>
      <c r="O27" s="328">
        <v>300210.0248133352</v>
      </c>
      <c r="P27" s="331"/>
      <c r="Q27" s="328">
        <f>O27-D27</f>
        <v>-6834.648688987247</v>
      </c>
    </row>
    <row r="28" spans="1:17" ht="15.75">
      <c r="A28" s="340" t="s">
        <v>104</v>
      </c>
      <c r="B28" s="324"/>
      <c r="C28" s="325"/>
      <c r="D28" s="326"/>
      <c r="E28" s="327"/>
      <c r="F28" s="327"/>
      <c r="G28" s="327"/>
      <c r="H28" s="327"/>
      <c r="I28" s="325">
        <v>499.808183129627</v>
      </c>
      <c r="J28" s="325">
        <v>12639.018183129629</v>
      </c>
      <c r="K28" s="327"/>
      <c r="L28" s="327"/>
      <c r="M28" s="324"/>
      <c r="N28" s="325"/>
      <c r="O28" s="328"/>
      <c r="P28" s="327"/>
      <c r="Q28" s="333"/>
    </row>
    <row r="29" spans="1:17" ht="15.75">
      <c r="A29" s="340">
        <v>6.3081</v>
      </c>
      <c r="B29" s="321"/>
      <c r="C29" s="321"/>
      <c r="D29" s="33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34"/>
      <c r="P29" s="321"/>
      <c r="Q29" s="333"/>
    </row>
    <row r="30" spans="1:17" ht="15.75">
      <c r="A30" s="321"/>
      <c r="B30" s="321"/>
      <c r="C30" s="321"/>
      <c r="D30" s="33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34"/>
      <c r="P30" s="321"/>
      <c r="Q30" s="333"/>
    </row>
    <row r="31" spans="1:17" s="319" customFormat="1" ht="15.75">
      <c r="A31" s="317">
        <v>41000</v>
      </c>
      <c r="B31" s="448" t="s">
        <v>50</v>
      </c>
      <c r="C31" s="448"/>
      <c r="D31" s="448"/>
      <c r="E31" s="449" t="s">
        <v>78</v>
      </c>
      <c r="F31" s="449"/>
      <c r="G31" s="449" t="s">
        <v>95</v>
      </c>
      <c r="H31" s="449"/>
      <c r="I31" s="449" t="s">
        <v>96</v>
      </c>
      <c r="J31" s="449"/>
      <c r="K31" s="449" t="s">
        <v>97</v>
      </c>
      <c r="L31" s="449"/>
      <c r="M31" s="450" t="s">
        <v>45</v>
      </c>
      <c r="N31" s="450"/>
      <c r="O31" s="450"/>
      <c r="P31" s="318" t="s">
        <v>98</v>
      </c>
      <c r="Q31" s="336"/>
    </row>
    <row r="32" spans="1:17" ht="15.75">
      <c r="A32" s="320" t="s">
        <v>107</v>
      </c>
      <c r="B32" s="320" t="s">
        <v>1355</v>
      </c>
      <c r="C32" s="320" t="s">
        <v>1356</v>
      </c>
      <c r="D32" s="320" t="s">
        <v>46</v>
      </c>
      <c r="E32" s="320" t="s">
        <v>1355</v>
      </c>
      <c r="F32" s="320" t="s">
        <v>1356</v>
      </c>
      <c r="G32" s="320" t="s">
        <v>1355</v>
      </c>
      <c r="H32" s="320" t="s">
        <v>1356</v>
      </c>
      <c r="I32" s="320" t="s">
        <v>1355</v>
      </c>
      <c r="J32" s="320" t="s">
        <v>1356</v>
      </c>
      <c r="K32" s="320" t="s">
        <v>1355</v>
      </c>
      <c r="L32" s="320" t="s">
        <v>1356</v>
      </c>
      <c r="M32" s="320" t="s">
        <v>1355</v>
      </c>
      <c r="N32" s="320" t="s">
        <v>1356</v>
      </c>
      <c r="O32" s="320" t="s">
        <v>46</v>
      </c>
      <c r="P32" s="321"/>
      <c r="Q32" s="333"/>
    </row>
    <row r="33" spans="1:17" ht="15.75">
      <c r="A33" s="323" t="s">
        <v>105</v>
      </c>
      <c r="B33" s="324">
        <v>0</v>
      </c>
      <c r="C33" s="325">
        <v>259094.23</v>
      </c>
      <c r="D33" s="326">
        <v>259094.23</v>
      </c>
      <c r="E33" s="327"/>
      <c r="F33" s="325"/>
      <c r="G33" s="324"/>
      <c r="H33" s="325"/>
      <c r="I33" s="327"/>
      <c r="J33" s="325"/>
      <c r="K33" s="327"/>
      <c r="L33" s="325"/>
      <c r="M33" s="324">
        <v>0</v>
      </c>
      <c r="N33" s="325">
        <v>259094.23</v>
      </c>
      <c r="O33" s="328">
        <v>259094.23</v>
      </c>
      <c r="P33" s="327" t="s">
        <v>101</v>
      </c>
      <c r="Q33" s="333"/>
    </row>
    <row r="34" spans="1:17" ht="15.75">
      <c r="A34" s="323" t="s">
        <v>106</v>
      </c>
      <c r="B34" s="324">
        <v>7889.330000000002</v>
      </c>
      <c r="C34" s="325">
        <v>0</v>
      </c>
      <c r="D34" s="326">
        <v>1252.9507988438208</v>
      </c>
      <c r="E34" s="324"/>
      <c r="F34" s="327"/>
      <c r="G34" s="327"/>
      <c r="H34" s="327"/>
      <c r="I34" s="324">
        <v>1964.12</v>
      </c>
      <c r="J34" s="327"/>
      <c r="K34" s="324"/>
      <c r="L34" s="327"/>
      <c r="M34" s="324">
        <v>5925.210000000002</v>
      </c>
      <c r="N34" s="325">
        <v>0</v>
      </c>
      <c r="O34" s="328">
        <v>941.017374456056</v>
      </c>
      <c r="P34" s="327" t="s">
        <v>99</v>
      </c>
      <c r="Q34" s="333"/>
    </row>
    <row r="35" spans="1:17" ht="15.75">
      <c r="A35" s="323" t="s">
        <v>102</v>
      </c>
      <c r="B35" s="324">
        <v>19890.159999999985</v>
      </c>
      <c r="C35" s="325">
        <v>0</v>
      </c>
      <c r="D35" s="326">
        <v>3158.873042594415</v>
      </c>
      <c r="E35" s="324"/>
      <c r="F35" s="327"/>
      <c r="G35" s="324"/>
      <c r="H35" s="325"/>
      <c r="I35" s="324"/>
      <c r="J35" s="327"/>
      <c r="K35" s="324"/>
      <c r="L35" s="325"/>
      <c r="M35" s="324">
        <v>19890.159999999985</v>
      </c>
      <c r="N35" s="325">
        <v>0</v>
      </c>
      <c r="O35" s="328">
        <v>3158.873042594415</v>
      </c>
      <c r="P35" s="327" t="s">
        <v>100</v>
      </c>
      <c r="Q35" s="333"/>
    </row>
    <row r="36" spans="1:17" ht="15.75">
      <c r="A36" s="323" t="s">
        <v>103</v>
      </c>
      <c r="B36" s="324">
        <v>199973.04</v>
      </c>
      <c r="C36" s="325">
        <v>5011.02</v>
      </c>
      <c r="D36" s="326">
        <v>36769.91210049869</v>
      </c>
      <c r="E36" s="324"/>
      <c r="F36" s="325"/>
      <c r="G36" s="324"/>
      <c r="H36" s="327"/>
      <c r="I36" s="324"/>
      <c r="J36" s="327"/>
      <c r="K36" s="324"/>
      <c r="L36" s="327"/>
      <c r="M36" s="324">
        <v>199973.04</v>
      </c>
      <c r="N36" s="325">
        <v>5011.02</v>
      </c>
      <c r="O36" s="328">
        <v>36769.91210049869</v>
      </c>
      <c r="P36" s="327" t="s">
        <v>99</v>
      </c>
      <c r="Q36" s="333"/>
    </row>
    <row r="37" spans="1:17" s="332" customFormat="1" ht="15.75">
      <c r="A37" s="334" t="s">
        <v>61</v>
      </c>
      <c r="B37" s="329">
        <v>227752.53</v>
      </c>
      <c r="C37" s="330">
        <v>264105.25</v>
      </c>
      <c r="D37" s="328">
        <v>300275.9659419369</v>
      </c>
      <c r="E37" s="331"/>
      <c r="F37" s="331"/>
      <c r="G37" s="331"/>
      <c r="H37" s="331"/>
      <c r="I37" s="329">
        <v>1964.12</v>
      </c>
      <c r="J37" s="331"/>
      <c r="K37" s="331"/>
      <c r="L37" s="331"/>
      <c r="M37" s="329">
        <v>225788.41</v>
      </c>
      <c r="N37" s="330">
        <v>264105.25</v>
      </c>
      <c r="O37" s="328">
        <v>299964.0325175492</v>
      </c>
      <c r="P37" s="331"/>
      <c r="Q37" s="328">
        <f>O37-D37</f>
        <v>-311.93342438770924</v>
      </c>
    </row>
    <row r="38" spans="1:17" ht="15.75">
      <c r="A38" s="340" t="s">
        <v>104</v>
      </c>
      <c r="B38" s="324"/>
      <c r="C38" s="325"/>
      <c r="D38" s="326"/>
      <c r="E38" s="327"/>
      <c r="F38" s="327"/>
      <c r="G38" s="327"/>
      <c r="H38" s="327"/>
      <c r="I38" s="325">
        <v>311.9334243877648</v>
      </c>
      <c r="J38" s="325">
        <v>311.9334243877648</v>
      </c>
      <c r="K38" s="327"/>
      <c r="L38" s="327"/>
      <c r="M38" s="324"/>
      <c r="N38" s="325"/>
      <c r="O38" s="328"/>
      <c r="P38" s="327"/>
      <c r="Q38" s="333"/>
    </row>
    <row r="39" spans="1:17" ht="15.75">
      <c r="A39" s="340">
        <v>6.2966</v>
      </c>
      <c r="B39" s="321"/>
      <c r="C39" s="321"/>
      <c r="D39" s="333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34"/>
      <c r="P39" s="321"/>
      <c r="Q39" s="333"/>
    </row>
    <row r="40" spans="1:17" ht="15.75">
      <c r="A40" s="321"/>
      <c r="B40" s="321"/>
      <c r="C40" s="321"/>
      <c r="D40" s="333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34"/>
      <c r="P40" s="321"/>
      <c r="Q40" s="333"/>
    </row>
    <row r="41" spans="1:17" s="319" customFormat="1" ht="15.75">
      <c r="A41" s="317">
        <v>41030</v>
      </c>
      <c r="B41" s="448" t="s">
        <v>156</v>
      </c>
      <c r="C41" s="448"/>
      <c r="D41" s="448"/>
      <c r="E41" s="449" t="s">
        <v>78</v>
      </c>
      <c r="F41" s="449"/>
      <c r="G41" s="449" t="s">
        <v>95</v>
      </c>
      <c r="H41" s="449"/>
      <c r="I41" s="449" t="s">
        <v>96</v>
      </c>
      <c r="J41" s="449"/>
      <c r="K41" s="449" t="s">
        <v>97</v>
      </c>
      <c r="L41" s="449"/>
      <c r="M41" s="450" t="s">
        <v>45</v>
      </c>
      <c r="N41" s="450"/>
      <c r="O41" s="450"/>
      <c r="P41" s="318" t="s">
        <v>98</v>
      </c>
      <c r="Q41" s="336"/>
    </row>
    <row r="42" spans="1:17" ht="15.75">
      <c r="A42" s="320" t="s">
        <v>107</v>
      </c>
      <c r="B42" s="320" t="s">
        <v>1355</v>
      </c>
      <c r="C42" s="320" t="s">
        <v>1356</v>
      </c>
      <c r="D42" s="320" t="s">
        <v>46</v>
      </c>
      <c r="E42" s="320" t="s">
        <v>1355</v>
      </c>
      <c r="F42" s="320" t="s">
        <v>1356</v>
      </c>
      <c r="G42" s="320" t="s">
        <v>1355</v>
      </c>
      <c r="H42" s="320" t="s">
        <v>1356</v>
      </c>
      <c r="I42" s="320" t="s">
        <v>1355</v>
      </c>
      <c r="J42" s="320" t="s">
        <v>1356</v>
      </c>
      <c r="K42" s="320" t="s">
        <v>1355</v>
      </c>
      <c r="L42" s="320" t="s">
        <v>1356</v>
      </c>
      <c r="M42" s="320" t="s">
        <v>1355</v>
      </c>
      <c r="N42" s="320" t="s">
        <v>1356</v>
      </c>
      <c r="O42" s="320" t="s">
        <v>46</v>
      </c>
      <c r="P42" s="321"/>
      <c r="Q42" s="333"/>
    </row>
    <row r="43" spans="1:17" ht="15.75">
      <c r="A43" s="323" t="s">
        <v>105</v>
      </c>
      <c r="B43" s="324">
        <v>0</v>
      </c>
      <c r="C43" s="325">
        <v>259094.23</v>
      </c>
      <c r="D43" s="326">
        <v>259094.23</v>
      </c>
      <c r="E43" s="327"/>
      <c r="F43" s="325"/>
      <c r="G43" s="324"/>
      <c r="H43" s="325"/>
      <c r="I43" s="327"/>
      <c r="J43" s="325">
        <v>3639.45</v>
      </c>
      <c r="K43" s="327"/>
      <c r="L43" s="325"/>
      <c r="M43" s="324">
        <v>0</v>
      </c>
      <c r="N43" s="325">
        <v>255454.78</v>
      </c>
      <c r="O43" s="328">
        <v>255454.78</v>
      </c>
      <c r="P43" s="327" t="s">
        <v>101</v>
      </c>
      <c r="Q43" s="333"/>
    </row>
    <row r="44" spans="1:17" ht="15.75">
      <c r="A44" s="323" t="s">
        <v>106</v>
      </c>
      <c r="B44" s="324">
        <v>5925.210000000002</v>
      </c>
      <c r="C44" s="325">
        <v>0</v>
      </c>
      <c r="D44" s="326">
        <v>939.5848530018081</v>
      </c>
      <c r="E44" s="324"/>
      <c r="F44" s="327"/>
      <c r="G44" s="327"/>
      <c r="H44" s="327"/>
      <c r="I44" s="324">
        <v>3272.12</v>
      </c>
      <c r="J44" s="327"/>
      <c r="K44" s="324"/>
      <c r="L44" s="327"/>
      <c r="M44" s="324">
        <v>2653.090000000002</v>
      </c>
      <c r="N44" s="325">
        <v>0</v>
      </c>
      <c r="O44" s="328">
        <v>420.7113634201266</v>
      </c>
      <c r="P44" s="327" t="s">
        <v>99</v>
      </c>
      <c r="Q44" s="333"/>
    </row>
    <row r="45" spans="1:17" ht="15.75">
      <c r="A45" s="323" t="s">
        <v>102</v>
      </c>
      <c r="B45" s="324">
        <v>19890.159999999985</v>
      </c>
      <c r="C45" s="325">
        <v>0</v>
      </c>
      <c r="D45" s="326">
        <v>3154.064254225998</v>
      </c>
      <c r="E45" s="324"/>
      <c r="F45" s="327"/>
      <c r="G45" s="324">
        <v>38650</v>
      </c>
      <c r="H45" s="325"/>
      <c r="I45" s="324"/>
      <c r="J45" s="327"/>
      <c r="K45" s="324"/>
      <c r="L45" s="325"/>
      <c r="M45" s="324">
        <v>58540.15999999999</v>
      </c>
      <c r="N45" s="325">
        <v>0</v>
      </c>
      <c r="O45" s="328">
        <v>9282.953284069645</v>
      </c>
      <c r="P45" s="327" t="s">
        <v>100</v>
      </c>
      <c r="Q45" s="333"/>
    </row>
    <row r="46" spans="1:17" ht="15.75">
      <c r="A46" s="323" t="s">
        <v>103</v>
      </c>
      <c r="B46" s="324">
        <v>199973.04</v>
      </c>
      <c r="C46" s="325">
        <v>5011.02</v>
      </c>
      <c r="D46" s="326">
        <v>36721.565177761564</v>
      </c>
      <c r="E46" s="324"/>
      <c r="F46" s="325"/>
      <c r="G46" s="324"/>
      <c r="H46" s="327"/>
      <c r="I46" s="324"/>
      <c r="J46" s="327"/>
      <c r="K46" s="324"/>
      <c r="L46" s="327"/>
      <c r="M46" s="324">
        <v>199973.04</v>
      </c>
      <c r="N46" s="325">
        <v>5011.02</v>
      </c>
      <c r="O46" s="328">
        <v>36721.565177761564</v>
      </c>
      <c r="P46" s="327" t="s">
        <v>99</v>
      </c>
      <c r="Q46" s="333"/>
    </row>
    <row r="47" spans="1:17" s="332" customFormat="1" ht="15.75">
      <c r="A47" s="334" t="s">
        <v>61</v>
      </c>
      <c r="B47" s="329">
        <v>225788.41</v>
      </c>
      <c r="C47" s="330">
        <v>264105.25</v>
      </c>
      <c r="D47" s="328">
        <v>299909.44428498944</v>
      </c>
      <c r="E47" s="331"/>
      <c r="F47" s="331"/>
      <c r="G47" s="331"/>
      <c r="H47" s="331"/>
      <c r="I47" s="329">
        <v>3272.12</v>
      </c>
      <c r="J47" s="330">
        <v>3639.45</v>
      </c>
      <c r="K47" s="331"/>
      <c r="L47" s="331"/>
      <c r="M47" s="329">
        <v>261166.29</v>
      </c>
      <c r="N47" s="330">
        <v>260465.8</v>
      </c>
      <c r="O47" s="328">
        <v>301880.00982525136</v>
      </c>
      <c r="P47" s="331"/>
      <c r="Q47" s="328">
        <f>O47-D47</f>
        <v>1970.5655402619159</v>
      </c>
    </row>
    <row r="48" spans="1:17" ht="15.75">
      <c r="A48" s="340" t="s">
        <v>104</v>
      </c>
      <c r="B48" s="324"/>
      <c r="C48" s="325"/>
      <c r="D48" s="326"/>
      <c r="E48" s="327"/>
      <c r="F48" s="327"/>
      <c r="G48" s="327"/>
      <c r="H48" s="327"/>
      <c r="I48" s="325">
        <v>518.8734895816816</v>
      </c>
      <c r="J48" s="325">
        <v>4158.32348958168</v>
      </c>
      <c r="K48" s="327"/>
      <c r="L48" s="327"/>
      <c r="M48" s="324"/>
      <c r="N48" s="325"/>
      <c r="O48" s="328"/>
      <c r="P48" s="327"/>
      <c r="Q48" s="333"/>
    </row>
    <row r="49" spans="1:17" ht="15.75">
      <c r="A49" s="340">
        <v>6.3062</v>
      </c>
      <c r="B49" s="321"/>
      <c r="C49" s="321"/>
      <c r="D49" s="333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34"/>
      <c r="P49" s="321"/>
      <c r="Q49" s="333"/>
    </row>
    <row r="50" spans="1:17" ht="15.75">
      <c r="A50" s="321"/>
      <c r="B50" s="321"/>
      <c r="C50" s="321"/>
      <c r="D50" s="333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34"/>
      <c r="P50" s="321"/>
      <c r="Q50" s="333"/>
    </row>
    <row r="51" spans="1:17" s="319" customFormat="1" ht="15.75">
      <c r="A51" s="317">
        <v>41061</v>
      </c>
      <c r="B51" s="448" t="s">
        <v>44</v>
      </c>
      <c r="C51" s="448"/>
      <c r="D51" s="448"/>
      <c r="E51" s="449" t="s">
        <v>78</v>
      </c>
      <c r="F51" s="449"/>
      <c r="G51" s="449" t="s">
        <v>95</v>
      </c>
      <c r="H51" s="449"/>
      <c r="I51" s="449" t="s">
        <v>96</v>
      </c>
      <c r="J51" s="449"/>
      <c r="K51" s="449" t="s">
        <v>97</v>
      </c>
      <c r="L51" s="449"/>
      <c r="M51" s="450" t="s">
        <v>45</v>
      </c>
      <c r="N51" s="450"/>
      <c r="O51" s="450"/>
      <c r="P51" s="318" t="s">
        <v>98</v>
      </c>
      <c r="Q51" s="336"/>
    </row>
    <row r="52" spans="1:17" ht="15.75">
      <c r="A52" s="320" t="s">
        <v>107</v>
      </c>
      <c r="B52" s="320" t="s">
        <v>1355</v>
      </c>
      <c r="C52" s="320" t="s">
        <v>1356</v>
      </c>
      <c r="D52" s="320" t="s">
        <v>46</v>
      </c>
      <c r="E52" s="320" t="s">
        <v>1355</v>
      </c>
      <c r="F52" s="320" t="s">
        <v>1356</v>
      </c>
      <c r="G52" s="320" t="s">
        <v>1355</v>
      </c>
      <c r="H52" s="320" t="s">
        <v>1356</v>
      </c>
      <c r="I52" s="320" t="s">
        <v>1355</v>
      </c>
      <c r="J52" s="320" t="s">
        <v>1356</v>
      </c>
      <c r="K52" s="320" t="s">
        <v>1355</v>
      </c>
      <c r="L52" s="320" t="s">
        <v>1356</v>
      </c>
      <c r="M52" s="320" t="s">
        <v>1355</v>
      </c>
      <c r="N52" s="320" t="s">
        <v>1356</v>
      </c>
      <c r="O52" s="320" t="s">
        <v>46</v>
      </c>
      <c r="P52" s="321"/>
      <c r="Q52" s="333"/>
    </row>
    <row r="53" spans="1:17" ht="15.75">
      <c r="A53" s="323" t="s">
        <v>105</v>
      </c>
      <c r="B53" s="324">
        <v>0</v>
      </c>
      <c r="C53" s="325">
        <v>255454.78</v>
      </c>
      <c r="D53" s="326">
        <v>255454.78</v>
      </c>
      <c r="E53" s="327"/>
      <c r="F53" s="325">
        <v>30000</v>
      </c>
      <c r="G53" s="324"/>
      <c r="H53" s="325"/>
      <c r="I53" s="327"/>
      <c r="J53" s="325"/>
      <c r="K53" s="327"/>
      <c r="L53" s="325"/>
      <c r="M53" s="324">
        <v>0</v>
      </c>
      <c r="N53" s="325">
        <v>285454.78</v>
      </c>
      <c r="O53" s="328">
        <v>285454.78</v>
      </c>
      <c r="P53" s="327" t="s">
        <v>101</v>
      </c>
      <c r="Q53" s="333"/>
    </row>
    <row r="54" spans="1:17" ht="15.75">
      <c r="A54" s="323" t="s">
        <v>106</v>
      </c>
      <c r="B54" s="324">
        <v>2653.090000000002</v>
      </c>
      <c r="C54" s="325">
        <v>0</v>
      </c>
      <c r="D54" s="326">
        <v>419.9389027826144</v>
      </c>
      <c r="E54" s="324">
        <v>6.26</v>
      </c>
      <c r="F54" s="327"/>
      <c r="G54" s="327"/>
      <c r="H54" s="327"/>
      <c r="I54" s="324">
        <v>2161.2</v>
      </c>
      <c r="J54" s="327"/>
      <c r="K54" s="324"/>
      <c r="L54" s="327"/>
      <c r="M54" s="324">
        <v>498.1500000000024</v>
      </c>
      <c r="N54" s="325">
        <v>0</v>
      </c>
      <c r="O54" s="328">
        <v>78.8486498464659</v>
      </c>
      <c r="P54" s="327" t="s">
        <v>99</v>
      </c>
      <c r="Q54" s="333"/>
    </row>
    <row r="55" spans="1:17" ht="15.75">
      <c r="A55" s="323" t="s">
        <v>102</v>
      </c>
      <c r="B55" s="324">
        <v>58540.15999999999</v>
      </c>
      <c r="C55" s="325">
        <v>0</v>
      </c>
      <c r="D55" s="326">
        <v>9265.909018962295</v>
      </c>
      <c r="E55" s="324">
        <v>32.29</v>
      </c>
      <c r="F55" s="327"/>
      <c r="G55" s="324"/>
      <c r="H55" s="325"/>
      <c r="I55" s="324">
        <v>7500</v>
      </c>
      <c r="J55" s="327"/>
      <c r="K55" s="324"/>
      <c r="L55" s="325"/>
      <c r="M55" s="324">
        <v>51072.44999999999</v>
      </c>
      <c r="N55" s="325">
        <v>0</v>
      </c>
      <c r="O55" s="328">
        <v>8083.897875842854</v>
      </c>
      <c r="P55" s="327" t="s">
        <v>100</v>
      </c>
      <c r="Q55" s="333"/>
    </row>
    <row r="56" spans="1:17" ht="15.75">
      <c r="A56" s="323" t="s">
        <v>103</v>
      </c>
      <c r="B56" s="324">
        <v>199973.04</v>
      </c>
      <c r="C56" s="325">
        <v>5011.02</v>
      </c>
      <c r="D56" s="326">
        <v>36663.34201082656</v>
      </c>
      <c r="E56" s="324">
        <v>224.86</v>
      </c>
      <c r="F56" s="325">
        <v>1.28</v>
      </c>
      <c r="G56" s="324"/>
      <c r="H56" s="327"/>
      <c r="I56" s="324"/>
      <c r="J56" s="327"/>
      <c r="K56" s="324">
        <v>15000</v>
      </c>
      <c r="L56" s="327"/>
      <c r="M56" s="324">
        <v>185197.9</v>
      </c>
      <c r="N56" s="325">
        <v>5012.3</v>
      </c>
      <c r="O56" s="328">
        <v>34325.969315267976</v>
      </c>
      <c r="P56" s="327" t="s">
        <v>99</v>
      </c>
      <c r="Q56" s="333"/>
    </row>
    <row r="57" spans="1:17" s="332" customFormat="1" ht="15.75">
      <c r="A57" s="334" t="s">
        <v>61</v>
      </c>
      <c r="B57" s="329">
        <v>261166.29</v>
      </c>
      <c r="C57" s="330">
        <v>260465.8</v>
      </c>
      <c r="D57" s="328">
        <v>301803.96993257146</v>
      </c>
      <c r="E57" s="331"/>
      <c r="F57" s="331"/>
      <c r="G57" s="331"/>
      <c r="H57" s="331"/>
      <c r="I57" s="329">
        <v>24661.2</v>
      </c>
      <c r="J57" s="331"/>
      <c r="K57" s="331"/>
      <c r="L57" s="331"/>
      <c r="M57" s="329">
        <v>236768.5</v>
      </c>
      <c r="N57" s="330">
        <v>290467.08</v>
      </c>
      <c r="O57" s="328">
        <v>327943.49584095733</v>
      </c>
      <c r="P57" s="331"/>
      <c r="Q57" s="328">
        <f>O57-D57</f>
        <v>26139.52590838587</v>
      </c>
    </row>
    <row r="58" spans="1:17" ht="15.75">
      <c r="A58" s="340" t="s">
        <v>104</v>
      </c>
      <c r="B58" s="324"/>
      <c r="C58" s="325"/>
      <c r="D58" s="326"/>
      <c r="E58" s="327"/>
      <c r="F58" s="327"/>
      <c r="G58" s="327"/>
      <c r="H58" s="327"/>
      <c r="I58" s="325">
        <v>3903.4474025768463</v>
      </c>
      <c r="J58" s="325">
        <v>3903.4474025768463</v>
      </c>
      <c r="K58" s="327"/>
      <c r="L58" s="327"/>
      <c r="M58" s="324"/>
      <c r="N58" s="325"/>
      <c r="O58" s="328"/>
      <c r="P58" s="327"/>
      <c r="Q58" s="333"/>
    </row>
    <row r="59" spans="1:17" ht="15.75">
      <c r="A59" s="340">
        <v>6.3178</v>
      </c>
      <c r="B59" s="321"/>
      <c r="C59" s="321"/>
      <c r="D59" s="333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34"/>
      <c r="P59" s="321"/>
      <c r="Q59" s="333"/>
    </row>
    <row r="60" spans="1:17" ht="15.75">
      <c r="A60" s="321"/>
      <c r="B60" s="321"/>
      <c r="C60" s="321"/>
      <c r="D60" s="333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34"/>
      <c r="P60" s="321"/>
      <c r="Q60" s="333"/>
    </row>
    <row r="61" spans="1:17" s="319" customFormat="1" ht="15.75">
      <c r="A61" s="317">
        <v>41091</v>
      </c>
      <c r="B61" s="448" t="s">
        <v>44</v>
      </c>
      <c r="C61" s="448"/>
      <c r="D61" s="448"/>
      <c r="E61" s="449" t="s">
        <v>78</v>
      </c>
      <c r="F61" s="449"/>
      <c r="G61" s="449" t="s">
        <v>95</v>
      </c>
      <c r="H61" s="449"/>
      <c r="I61" s="449" t="s">
        <v>96</v>
      </c>
      <c r="J61" s="449"/>
      <c r="K61" s="449" t="s">
        <v>97</v>
      </c>
      <c r="L61" s="449"/>
      <c r="M61" s="450" t="s">
        <v>45</v>
      </c>
      <c r="N61" s="450"/>
      <c r="O61" s="450"/>
      <c r="P61" s="318" t="s">
        <v>98</v>
      </c>
      <c r="Q61" s="336"/>
    </row>
    <row r="62" spans="1:17" ht="15.75">
      <c r="A62" s="320" t="s">
        <v>107</v>
      </c>
      <c r="B62" s="320" t="s">
        <v>1355</v>
      </c>
      <c r="C62" s="320" t="s">
        <v>1356</v>
      </c>
      <c r="D62" s="320" t="s">
        <v>46</v>
      </c>
      <c r="E62" s="320" t="s">
        <v>1355</v>
      </c>
      <c r="F62" s="320" t="s">
        <v>1356</v>
      </c>
      <c r="G62" s="320" t="s">
        <v>1355</v>
      </c>
      <c r="H62" s="320" t="s">
        <v>1356</v>
      </c>
      <c r="I62" s="320" t="s">
        <v>1355</v>
      </c>
      <c r="J62" s="320" t="s">
        <v>1356</v>
      </c>
      <c r="K62" s="320" t="s">
        <v>1355</v>
      </c>
      <c r="L62" s="320" t="s">
        <v>1356</v>
      </c>
      <c r="M62" s="320" t="s">
        <v>1355</v>
      </c>
      <c r="N62" s="320" t="s">
        <v>1356</v>
      </c>
      <c r="O62" s="320" t="s">
        <v>46</v>
      </c>
      <c r="P62" s="321"/>
      <c r="Q62" s="333"/>
    </row>
    <row r="63" spans="1:17" ht="15.75">
      <c r="A63" s="323" t="s">
        <v>105</v>
      </c>
      <c r="B63" s="324">
        <v>0</v>
      </c>
      <c r="C63" s="325">
        <v>285454.78</v>
      </c>
      <c r="D63" s="326">
        <v>285454.78</v>
      </c>
      <c r="E63" s="327"/>
      <c r="F63" s="325"/>
      <c r="G63" s="324"/>
      <c r="H63" s="325"/>
      <c r="I63" s="327"/>
      <c r="J63" s="327"/>
      <c r="K63" s="327"/>
      <c r="L63" s="327"/>
      <c r="M63" s="324">
        <v>0</v>
      </c>
      <c r="N63" s="325">
        <v>285454.78</v>
      </c>
      <c r="O63" s="328">
        <v>285454.78</v>
      </c>
      <c r="P63" s="327" t="s">
        <v>101</v>
      </c>
      <c r="Q63" s="333"/>
    </row>
    <row r="64" spans="1:17" ht="15.75">
      <c r="A64" s="323" t="s">
        <v>106</v>
      </c>
      <c r="B64" s="324">
        <v>498.1500000000024</v>
      </c>
      <c r="C64" s="325">
        <v>0</v>
      </c>
      <c r="D64" s="326">
        <v>78.77757570965483</v>
      </c>
      <c r="E64" s="324"/>
      <c r="F64" s="327"/>
      <c r="G64" s="324">
        <v>35000</v>
      </c>
      <c r="H64" s="327"/>
      <c r="I64" s="324">
        <v>1575.61</v>
      </c>
      <c r="J64" s="327"/>
      <c r="K64" s="324"/>
      <c r="L64" s="327"/>
      <c r="M64" s="324">
        <v>33922.54</v>
      </c>
      <c r="N64" s="325">
        <v>0</v>
      </c>
      <c r="O64" s="328">
        <v>5364.5196489286</v>
      </c>
      <c r="P64" s="327" t="s">
        <v>99</v>
      </c>
      <c r="Q64" s="333"/>
    </row>
    <row r="65" spans="1:17" ht="15.75">
      <c r="A65" s="323" t="s">
        <v>102</v>
      </c>
      <c r="B65" s="324">
        <v>51072.44999999999</v>
      </c>
      <c r="C65" s="325">
        <v>0</v>
      </c>
      <c r="D65" s="326">
        <v>8076.6110540049</v>
      </c>
      <c r="E65" s="324"/>
      <c r="F65" s="327"/>
      <c r="G65" s="324"/>
      <c r="H65" s="327"/>
      <c r="I65" s="324">
        <v>7505.5</v>
      </c>
      <c r="J65" s="327"/>
      <c r="K65" s="324">
        <v>10000</v>
      </c>
      <c r="L65" s="325"/>
      <c r="M65" s="324">
        <v>33566.94999999999</v>
      </c>
      <c r="N65" s="325">
        <v>0</v>
      </c>
      <c r="O65" s="328">
        <v>5308.286550169999</v>
      </c>
      <c r="P65" s="327" t="s">
        <v>100</v>
      </c>
      <c r="Q65" s="333"/>
    </row>
    <row r="66" spans="1:17" ht="15.75">
      <c r="A66" s="323" t="s">
        <v>103</v>
      </c>
      <c r="B66" s="324">
        <v>185197.9</v>
      </c>
      <c r="C66" s="325">
        <v>5012.3</v>
      </c>
      <c r="D66" s="326">
        <v>34299.545987190635</v>
      </c>
      <c r="E66" s="324"/>
      <c r="F66" s="325"/>
      <c r="G66" s="324"/>
      <c r="H66" s="327"/>
      <c r="I66" s="324">
        <v>16052.86</v>
      </c>
      <c r="J66" s="327"/>
      <c r="K66" s="324">
        <v>50000</v>
      </c>
      <c r="L66" s="327"/>
      <c r="M66" s="324">
        <v>119145.04</v>
      </c>
      <c r="N66" s="325">
        <v>5012.3</v>
      </c>
      <c r="O66" s="328">
        <v>23853.92884478532</v>
      </c>
      <c r="P66" s="327" t="s">
        <v>99</v>
      </c>
      <c r="Q66" s="333"/>
    </row>
    <row r="67" spans="1:17" s="332" customFormat="1" ht="15.75">
      <c r="A67" s="334" t="s">
        <v>61</v>
      </c>
      <c r="B67" s="329">
        <v>236768.5</v>
      </c>
      <c r="C67" s="330">
        <v>290467.08</v>
      </c>
      <c r="D67" s="328">
        <v>327909.7146169052</v>
      </c>
      <c r="E67" s="331"/>
      <c r="F67" s="331"/>
      <c r="G67" s="329"/>
      <c r="H67" s="331"/>
      <c r="I67" s="329">
        <v>50133.97</v>
      </c>
      <c r="J67" s="331"/>
      <c r="K67" s="331"/>
      <c r="L67" s="331"/>
      <c r="M67" s="329">
        <v>186634.53</v>
      </c>
      <c r="N67" s="330">
        <v>290467.08</v>
      </c>
      <c r="O67" s="328">
        <v>319981.51504388393</v>
      </c>
      <c r="P67" s="331"/>
      <c r="Q67" s="328">
        <f>O67-D67</f>
        <v>-7928.199573021266</v>
      </c>
    </row>
    <row r="68" spans="1:17" ht="15.75">
      <c r="A68" s="340" t="s">
        <v>104</v>
      </c>
      <c r="B68" s="324"/>
      <c r="C68" s="325"/>
      <c r="D68" s="326"/>
      <c r="E68" s="327"/>
      <c r="F68" s="327"/>
      <c r="G68" s="324"/>
      <c r="H68" s="327"/>
      <c r="I68" s="325">
        <v>7928.19957302127</v>
      </c>
      <c r="J68" s="325">
        <v>7928.19957302127</v>
      </c>
      <c r="K68" s="327"/>
      <c r="L68" s="327"/>
      <c r="M68" s="324"/>
      <c r="N68" s="325"/>
      <c r="O68" s="328"/>
      <c r="P68" s="327"/>
      <c r="Q68" s="333"/>
    </row>
    <row r="69" spans="1:17" ht="15.75">
      <c r="A69" s="340">
        <v>6.3235</v>
      </c>
      <c r="B69" s="321"/>
      <c r="C69" s="321"/>
      <c r="D69" s="333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34"/>
      <c r="P69" s="321"/>
      <c r="Q69" s="333"/>
    </row>
    <row r="70" spans="1:17" ht="15.75">
      <c r="A70" s="321"/>
      <c r="B70" s="321"/>
      <c r="C70" s="321"/>
      <c r="D70" s="333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34"/>
      <c r="P70" s="321"/>
      <c r="Q70" s="333"/>
    </row>
    <row r="71" spans="1:17" s="319" customFormat="1" ht="15.75">
      <c r="A71" s="317">
        <v>41122</v>
      </c>
      <c r="B71" s="448" t="s">
        <v>44</v>
      </c>
      <c r="C71" s="448"/>
      <c r="D71" s="448"/>
      <c r="E71" s="449" t="s">
        <v>78</v>
      </c>
      <c r="F71" s="449"/>
      <c r="G71" s="449" t="s">
        <v>95</v>
      </c>
      <c r="H71" s="449"/>
      <c r="I71" s="449" t="s">
        <v>96</v>
      </c>
      <c r="J71" s="449"/>
      <c r="K71" s="449" t="s">
        <v>97</v>
      </c>
      <c r="L71" s="449"/>
      <c r="M71" s="450" t="s">
        <v>45</v>
      </c>
      <c r="N71" s="450"/>
      <c r="O71" s="450"/>
      <c r="P71" s="318" t="s">
        <v>98</v>
      </c>
      <c r="Q71" s="336"/>
    </row>
    <row r="72" spans="1:17" ht="15.75">
      <c r="A72" s="320" t="s">
        <v>107</v>
      </c>
      <c r="B72" s="320" t="s">
        <v>1355</v>
      </c>
      <c r="C72" s="320" t="s">
        <v>1356</v>
      </c>
      <c r="D72" s="320" t="s">
        <v>46</v>
      </c>
      <c r="E72" s="320" t="s">
        <v>1355</v>
      </c>
      <c r="F72" s="320" t="s">
        <v>1356</v>
      </c>
      <c r="G72" s="320" t="s">
        <v>1355</v>
      </c>
      <c r="H72" s="320" t="s">
        <v>1356</v>
      </c>
      <c r="I72" s="320" t="s">
        <v>1355</v>
      </c>
      <c r="J72" s="320" t="s">
        <v>1356</v>
      </c>
      <c r="K72" s="320" t="s">
        <v>1355</v>
      </c>
      <c r="L72" s="320" t="s">
        <v>1356</v>
      </c>
      <c r="M72" s="320" t="s">
        <v>1355</v>
      </c>
      <c r="N72" s="320" t="s">
        <v>1356</v>
      </c>
      <c r="O72" s="320" t="s">
        <v>46</v>
      </c>
      <c r="P72" s="321"/>
      <c r="Q72" s="333"/>
    </row>
    <row r="73" spans="1:17" ht="15.75">
      <c r="A73" s="323" t="s">
        <v>105</v>
      </c>
      <c r="B73" s="324">
        <v>0</v>
      </c>
      <c r="C73" s="325">
        <v>285454.78</v>
      </c>
      <c r="D73" s="326">
        <v>285454.78</v>
      </c>
      <c r="E73" s="327"/>
      <c r="F73" s="325"/>
      <c r="G73" s="324"/>
      <c r="H73" s="325"/>
      <c r="I73" s="327"/>
      <c r="J73" s="325">
        <v>85</v>
      </c>
      <c r="K73" s="327"/>
      <c r="L73" s="327"/>
      <c r="M73" s="324">
        <v>0</v>
      </c>
      <c r="N73" s="325">
        <v>285369.78</v>
      </c>
      <c r="O73" s="328">
        <v>285369.78</v>
      </c>
      <c r="P73" s="327" t="s">
        <v>101</v>
      </c>
      <c r="Q73" s="333"/>
    </row>
    <row r="74" spans="1:17" ht="15.75">
      <c r="A74" s="323" t="s">
        <v>106</v>
      </c>
      <c r="B74" s="324">
        <v>33922.54</v>
      </c>
      <c r="C74" s="325">
        <v>0</v>
      </c>
      <c r="D74" s="326">
        <v>5350.22080625828</v>
      </c>
      <c r="E74" s="324"/>
      <c r="F74" s="327"/>
      <c r="G74" s="324"/>
      <c r="H74" s="327"/>
      <c r="I74" s="324">
        <v>17449.32</v>
      </c>
      <c r="J74" s="327"/>
      <c r="K74" s="324"/>
      <c r="L74" s="327"/>
      <c r="M74" s="324">
        <v>16473.22</v>
      </c>
      <c r="N74" s="325">
        <v>0</v>
      </c>
      <c r="O74" s="328">
        <v>2598.135764305091</v>
      </c>
      <c r="P74" s="327" t="s">
        <v>99</v>
      </c>
      <c r="Q74" s="333"/>
    </row>
    <row r="75" spans="1:17" ht="15.75">
      <c r="A75" s="323" t="s">
        <v>102</v>
      </c>
      <c r="B75" s="324">
        <v>33566.94999999999</v>
      </c>
      <c r="C75" s="325">
        <v>0</v>
      </c>
      <c r="D75" s="326">
        <v>5294.137593842657</v>
      </c>
      <c r="E75" s="324"/>
      <c r="F75" s="327"/>
      <c r="G75" s="324">
        <v>20000</v>
      </c>
      <c r="H75" s="327"/>
      <c r="I75" s="324">
        <v>39930</v>
      </c>
      <c r="J75" s="327"/>
      <c r="K75" s="324"/>
      <c r="L75" s="325"/>
      <c r="M75" s="324">
        <v>13636.949999999988</v>
      </c>
      <c r="N75" s="325">
        <v>0</v>
      </c>
      <c r="O75" s="328">
        <v>2150.8027884676026</v>
      </c>
      <c r="P75" s="327" t="s">
        <v>100</v>
      </c>
      <c r="Q75" s="333"/>
    </row>
    <row r="76" spans="1:17" ht="15.75">
      <c r="A76" s="323" t="s">
        <v>103</v>
      </c>
      <c r="B76" s="324">
        <v>119145.04</v>
      </c>
      <c r="C76" s="325">
        <v>5012.3</v>
      </c>
      <c r="D76" s="326">
        <v>23803.707482177782</v>
      </c>
      <c r="E76" s="324"/>
      <c r="F76" s="325"/>
      <c r="G76" s="324"/>
      <c r="H76" s="327"/>
      <c r="I76" s="324"/>
      <c r="J76" s="327"/>
      <c r="K76" s="324">
        <v>40000</v>
      </c>
      <c r="L76" s="327"/>
      <c r="M76" s="324">
        <v>79145.04</v>
      </c>
      <c r="N76" s="325">
        <v>5012.3</v>
      </c>
      <c r="O76" s="328">
        <v>17494.957245599653</v>
      </c>
      <c r="P76" s="327" t="s">
        <v>99</v>
      </c>
      <c r="Q76" s="333"/>
    </row>
    <row r="77" spans="1:17" s="332" customFormat="1" ht="15.75">
      <c r="A77" s="334" t="s">
        <v>61</v>
      </c>
      <c r="B77" s="329">
        <v>186634.53</v>
      </c>
      <c r="C77" s="330">
        <v>290467.08</v>
      </c>
      <c r="D77" s="328">
        <v>319902.8458822788</v>
      </c>
      <c r="E77" s="331"/>
      <c r="F77" s="331"/>
      <c r="G77" s="329"/>
      <c r="H77" s="331"/>
      <c r="I77" s="329">
        <v>77379.32</v>
      </c>
      <c r="J77" s="330">
        <v>85</v>
      </c>
      <c r="K77" s="331"/>
      <c r="L77" s="331"/>
      <c r="M77" s="329">
        <v>109255.21</v>
      </c>
      <c r="N77" s="330">
        <v>290382.08</v>
      </c>
      <c r="O77" s="328">
        <v>307613.67579837237</v>
      </c>
      <c r="P77" s="331"/>
      <c r="Q77" s="328">
        <f>O77-D77</f>
        <v>-12289.170083906443</v>
      </c>
    </row>
    <row r="78" spans="1:17" ht="15.75">
      <c r="A78" s="340" t="s">
        <v>104</v>
      </c>
      <c r="B78" s="324"/>
      <c r="C78" s="325"/>
      <c r="D78" s="326"/>
      <c r="E78" s="327"/>
      <c r="F78" s="327"/>
      <c r="G78" s="324"/>
      <c r="H78" s="327"/>
      <c r="I78" s="325">
        <v>12204.17008390638</v>
      </c>
      <c r="J78" s="325">
        <v>12289.17008390638</v>
      </c>
      <c r="K78" s="327"/>
      <c r="L78" s="327"/>
      <c r="M78" s="324"/>
      <c r="N78" s="325"/>
      <c r="O78" s="328"/>
      <c r="P78" s="327"/>
      <c r="Q78" s="333"/>
    </row>
    <row r="79" spans="1:17" ht="15.75">
      <c r="A79" s="340">
        <v>6.3404</v>
      </c>
      <c r="B79" s="321"/>
      <c r="C79" s="321"/>
      <c r="D79" s="333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34"/>
      <c r="P79" s="321"/>
      <c r="Q79" s="333"/>
    </row>
    <row r="80" spans="1:17" ht="15.75">
      <c r="A80" s="321"/>
      <c r="B80" s="321"/>
      <c r="C80" s="321"/>
      <c r="D80" s="333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34"/>
      <c r="P80" s="321"/>
      <c r="Q80" s="333"/>
    </row>
    <row r="81" spans="1:17" s="319" customFormat="1" ht="15.75">
      <c r="A81" s="317">
        <v>41153</v>
      </c>
      <c r="B81" s="448" t="s">
        <v>44</v>
      </c>
      <c r="C81" s="448"/>
      <c r="D81" s="448"/>
      <c r="E81" s="449" t="s">
        <v>78</v>
      </c>
      <c r="F81" s="449"/>
      <c r="G81" s="449" t="s">
        <v>95</v>
      </c>
      <c r="H81" s="449"/>
      <c r="I81" s="449" t="s">
        <v>96</v>
      </c>
      <c r="J81" s="449"/>
      <c r="K81" s="449" t="s">
        <v>97</v>
      </c>
      <c r="L81" s="449"/>
      <c r="M81" s="450" t="s">
        <v>45</v>
      </c>
      <c r="N81" s="450"/>
      <c r="O81" s="450"/>
      <c r="P81" s="318" t="s">
        <v>98</v>
      </c>
      <c r="Q81" s="336"/>
    </row>
    <row r="82" spans="1:17" ht="15.75">
      <c r="A82" s="320" t="s">
        <v>107</v>
      </c>
      <c r="B82" s="320" t="s">
        <v>1355</v>
      </c>
      <c r="C82" s="320" t="s">
        <v>1356</v>
      </c>
      <c r="D82" s="320" t="s">
        <v>46</v>
      </c>
      <c r="E82" s="320" t="s">
        <v>1355</v>
      </c>
      <c r="F82" s="320" t="s">
        <v>1356</v>
      </c>
      <c r="G82" s="320" t="s">
        <v>1355</v>
      </c>
      <c r="H82" s="320" t="s">
        <v>1356</v>
      </c>
      <c r="I82" s="320" t="s">
        <v>1355</v>
      </c>
      <c r="J82" s="320" t="s">
        <v>1356</v>
      </c>
      <c r="K82" s="320" t="s">
        <v>1355</v>
      </c>
      <c r="L82" s="320" t="s">
        <v>1356</v>
      </c>
      <c r="M82" s="320" t="s">
        <v>1355</v>
      </c>
      <c r="N82" s="320" t="s">
        <v>1356</v>
      </c>
      <c r="O82" s="320" t="s">
        <v>46</v>
      </c>
      <c r="P82" s="321"/>
      <c r="Q82" s="333"/>
    </row>
    <row r="83" spans="1:17" ht="15.75">
      <c r="A83" s="323" t="s">
        <v>105</v>
      </c>
      <c r="B83" s="324">
        <v>0</v>
      </c>
      <c r="C83" s="325">
        <v>285369.78</v>
      </c>
      <c r="D83" s="326">
        <v>285369.78</v>
      </c>
      <c r="E83" s="327"/>
      <c r="F83" s="325"/>
      <c r="G83" s="324"/>
      <c r="H83" s="325"/>
      <c r="I83" s="327"/>
      <c r="J83" s="325">
        <v>1250</v>
      </c>
      <c r="K83" s="327"/>
      <c r="L83" s="327"/>
      <c r="M83" s="324">
        <v>0</v>
      </c>
      <c r="N83" s="325">
        <v>284119.78</v>
      </c>
      <c r="O83" s="328">
        <v>284119.78</v>
      </c>
      <c r="P83" s="327" t="s">
        <v>101</v>
      </c>
      <c r="Q83" s="333"/>
    </row>
    <row r="84" spans="1:17" ht="15.75">
      <c r="A84" s="323" t="s">
        <v>106</v>
      </c>
      <c r="B84" s="324">
        <v>16473.22</v>
      </c>
      <c r="C84" s="325">
        <v>0</v>
      </c>
      <c r="D84" s="326">
        <v>2598.504613928543</v>
      </c>
      <c r="E84" s="324">
        <v>12.09</v>
      </c>
      <c r="F84" s="327"/>
      <c r="G84" s="324"/>
      <c r="H84" s="327"/>
      <c r="I84" s="324">
        <v>7587.64</v>
      </c>
      <c r="J84" s="327"/>
      <c r="K84" s="324"/>
      <c r="L84" s="327"/>
      <c r="M84" s="324">
        <v>8897.670000000002</v>
      </c>
      <c r="N84" s="325">
        <v>0</v>
      </c>
      <c r="O84" s="328">
        <v>1403.5286694534273</v>
      </c>
      <c r="P84" s="327" t="s">
        <v>99</v>
      </c>
      <c r="Q84" s="333"/>
    </row>
    <row r="85" spans="1:17" ht="15.75">
      <c r="A85" s="323" t="s">
        <v>102</v>
      </c>
      <c r="B85" s="324">
        <v>13636.949999999988</v>
      </c>
      <c r="C85" s="325">
        <v>0</v>
      </c>
      <c r="D85" s="326">
        <v>2151.108131556115</v>
      </c>
      <c r="E85" s="324">
        <v>29.3</v>
      </c>
      <c r="F85" s="325"/>
      <c r="G85" s="324"/>
      <c r="H85" s="327"/>
      <c r="I85" s="324">
        <v>10</v>
      </c>
      <c r="J85" s="327"/>
      <c r="K85" s="324"/>
      <c r="L85" s="325"/>
      <c r="M85" s="324">
        <v>13656.249999999989</v>
      </c>
      <c r="N85" s="325">
        <v>0</v>
      </c>
      <c r="O85" s="328">
        <v>2154.1525356889333</v>
      </c>
      <c r="P85" s="327" t="s">
        <v>100</v>
      </c>
      <c r="Q85" s="333"/>
    </row>
    <row r="86" spans="1:17" ht="15.75">
      <c r="A86" s="323" t="s">
        <v>103</v>
      </c>
      <c r="B86" s="324">
        <v>79145.04</v>
      </c>
      <c r="C86" s="325">
        <v>5012.3</v>
      </c>
      <c r="D86" s="326">
        <v>17496.729371401525</v>
      </c>
      <c r="E86" s="324">
        <v>106.93</v>
      </c>
      <c r="F86" s="325">
        <v>0.64</v>
      </c>
      <c r="G86" s="324">
        <v>49900</v>
      </c>
      <c r="H86" s="327"/>
      <c r="I86" s="324">
        <v>63550</v>
      </c>
      <c r="J86" s="327"/>
      <c r="K86" s="324">
        <v>15000</v>
      </c>
      <c r="L86" s="327"/>
      <c r="M86" s="324">
        <v>50601.96999999999</v>
      </c>
      <c r="N86" s="325">
        <v>5012.9400000000005</v>
      </c>
      <c r="O86" s="328">
        <v>12994.952777032891</v>
      </c>
      <c r="P86" s="327" t="s">
        <v>99</v>
      </c>
      <c r="Q86" s="333"/>
    </row>
    <row r="87" spans="1:17" s="332" customFormat="1" ht="15.75">
      <c r="A87" s="334" t="s">
        <v>61</v>
      </c>
      <c r="B87" s="329">
        <v>109255.21</v>
      </c>
      <c r="C87" s="330">
        <v>290382.08</v>
      </c>
      <c r="D87" s="328">
        <v>307616.12211688614</v>
      </c>
      <c r="E87" s="331"/>
      <c r="F87" s="331"/>
      <c r="G87" s="329"/>
      <c r="H87" s="331"/>
      <c r="I87" s="329">
        <v>71147.64</v>
      </c>
      <c r="J87" s="330">
        <v>1250</v>
      </c>
      <c r="K87" s="331"/>
      <c r="L87" s="331"/>
      <c r="M87" s="329">
        <v>73155.88999999998</v>
      </c>
      <c r="N87" s="330">
        <v>289132.72</v>
      </c>
      <c r="O87" s="328">
        <v>300672.4139821753</v>
      </c>
      <c r="P87" s="331"/>
      <c r="Q87" s="328">
        <f>O87-D87</f>
        <v>-6943.708134710847</v>
      </c>
    </row>
    <row r="88" spans="1:17" ht="15.75">
      <c r="A88" s="340" t="s">
        <v>104</v>
      </c>
      <c r="B88" s="324"/>
      <c r="C88" s="325"/>
      <c r="D88" s="326"/>
      <c r="E88" s="327"/>
      <c r="F88" s="327"/>
      <c r="G88" s="324"/>
      <c r="H88" s="327"/>
      <c r="I88" s="325">
        <v>11222.91032415806</v>
      </c>
      <c r="J88" s="325">
        <v>12472.91032415806</v>
      </c>
      <c r="K88" s="327"/>
      <c r="L88" s="327"/>
      <c r="M88" s="324"/>
      <c r="N88" s="325"/>
      <c r="O88" s="328"/>
      <c r="P88" s="327"/>
      <c r="Q88" s="333"/>
    </row>
    <row r="89" spans="1:17" ht="15.75">
      <c r="A89" s="340">
        <v>6.3395</v>
      </c>
      <c r="B89" s="321"/>
      <c r="C89" s="321"/>
      <c r="D89" s="333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34"/>
      <c r="P89" s="321"/>
      <c r="Q89" s="333"/>
    </row>
    <row r="90" spans="1:17" ht="15.75">
      <c r="A90" s="321"/>
      <c r="B90" s="321"/>
      <c r="C90" s="321"/>
      <c r="D90" s="333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34"/>
      <c r="P90" s="321"/>
      <c r="Q90" s="333"/>
    </row>
    <row r="91" spans="1:17" s="319" customFormat="1" ht="15.75">
      <c r="A91" s="317">
        <v>41183</v>
      </c>
      <c r="B91" s="448" t="s">
        <v>44</v>
      </c>
      <c r="C91" s="448"/>
      <c r="D91" s="448"/>
      <c r="E91" s="449" t="s">
        <v>78</v>
      </c>
      <c r="F91" s="449"/>
      <c r="G91" s="449" t="s">
        <v>95</v>
      </c>
      <c r="H91" s="449"/>
      <c r="I91" s="449" t="s">
        <v>96</v>
      </c>
      <c r="J91" s="449"/>
      <c r="K91" s="449" t="s">
        <v>97</v>
      </c>
      <c r="L91" s="449"/>
      <c r="M91" s="450" t="s">
        <v>45</v>
      </c>
      <c r="N91" s="450"/>
      <c r="O91" s="450"/>
      <c r="P91" s="318" t="s">
        <v>98</v>
      </c>
      <c r="Q91" s="336"/>
    </row>
    <row r="92" spans="1:17" ht="15.75">
      <c r="A92" s="320" t="s">
        <v>107</v>
      </c>
      <c r="B92" s="320" t="s">
        <v>1355</v>
      </c>
      <c r="C92" s="320" t="s">
        <v>1356</v>
      </c>
      <c r="D92" s="320" t="s">
        <v>46</v>
      </c>
      <c r="E92" s="320" t="s">
        <v>1355</v>
      </c>
      <c r="F92" s="320" t="s">
        <v>1356</v>
      </c>
      <c r="G92" s="320" t="s">
        <v>1355</v>
      </c>
      <c r="H92" s="320" t="s">
        <v>1356</v>
      </c>
      <c r="I92" s="320" t="s">
        <v>1355</v>
      </c>
      <c r="J92" s="320" t="s">
        <v>1356</v>
      </c>
      <c r="K92" s="320" t="s">
        <v>1355</v>
      </c>
      <c r="L92" s="320" t="s">
        <v>1356</v>
      </c>
      <c r="M92" s="320" t="s">
        <v>1355</v>
      </c>
      <c r="N92" s="320" t="s">
        <v>1356</v>
      </c>
      <c r="O92" s="320" t="s">
        <v>46</v>
      </c>
      <c r="P92" s="321"/>
      <c r="Q92" s="333"/>
    </row>
    <row r="93" spans="1:17" ht="15.75">
      <c r="A93" s="323" t="s">
        <v>105</v>
      </c>
      <c r="B93" s="324">
        <v>0</v>
      </c>
      <c r="C93" s="325">
        <v>284119.78</v>
      </c>
      <c r="D93" s="326">
        <v>284119.78</v>
      </c>
      <c r="E93" s="327"/>
      <c r="F93" s="325">
        <v>84500</v>
      </c>
      <c r="G93" s="324"/>
      <c r="H93" s="325"/>
      <c r="I93" s="327"/>
      <c r="J93" s="325">
        <v>12</v>
      </c>
      <c r="K93" s="327"/>
      <c r="L93" s="327"/>
      <c r="M93" s="324">
        <v>0</v>
      </c>
      <c r="N93" s="325">
        <v>368607.78</v>
      </c>
      <c r="O93" s="328">
        <v>368607.78</v>
      </c>
      <c r="P93" s="327" t="s">
        <v>101</v>
      </c>
      <c r="Q93" s="333"/>
    </row>
    <row r="94" spans="1:17" ht="15.75">
      <c r="A94" s="323" t="s">
        <v>106</v>
      </c>
      <c r="B94" s="324">
        <v>8897.670000000002</v>
      </c>
      <c r="C94" s="325">
        <v>0</v>
      </c>
      <c r="D94" s="326">
        <v>1409.107753705816</v>
      </c>
      <c r="E94" s="324"/>
      <c r="F94" s="327"/>
      <c r="G94" s="324"/>
      <c r="H94" s="327"/>
      <c r="I94" s="324">
        <v>3618</v>
      </c>
      <c r="J94" s="327"/>
      <c r="K94" s="324"/>
      <c r="L94" s="327"/>
      <c r="M94" s="324">
        <v>5279.670000000002</v>
      </c>
      <c r="N94" s="325">
        <v>0</v>
      </c>
      <c r="O94" s="328">
        <v>836.1316989737744</v>
      </c>
      <c r="P94" s="327" t="s">
        <v>99</v>
      </c>
      <c r="Q94" s="333"/>
    </row>
    <row r="95" spans="1:17" ht="15.75">
      <c r="A95" s="323" t="s">
        <v>102</v>
      </c>
      <c r="B95" s="324">
        <v>13656.249999999989</v>
      </c>
      <c r="C95" s="325">
        <v>0</v>
      </c>
      <c r="D95" s="326">
        <v>2162.715380717089</v>
      </c>
      <c r="E95" s="324"/>
      <c r="F95" s="325"/>
      <c r="G95" s="324"/>
      <c r="H95" s="327"/>
      <c r="I95" s="324">
        <v>12738.6</v>
      </c>
      <c r="J95" s="327"/>
      <c r="K95" s="324"/>
      <c r="L95" s="325"/>
      <c r="M95" s="324">
        <v>917.6499999999886</v>
      </c>
      <c r="N95" s="325">
        <v>0</v>
      </c>
      <c r="O95" s="328">
        <v>145.3265551754702</v>
      </c>
      <c r="P95" s="327" t="s">
        <v>100</v>
      </c>
      <c r="Q95" s="333"/>
    </row>
    <row r="96" spans="1:17" ht="15.75">
      <c r="A96" s="323" t="s">
        <v>103</v>
      </c>
      <c r="B96" s="324">
        <v>50601.96999999999</v>
      </c>
      <c r="C96" s="325">
        <v>5012.9400000000005</v>
      </c>
      <c r="D96" s="326">
        <v>13026.68160648676</v>
      </c>
      <c r="E96" s="324"/>
      <c r="F96" s="325"/>
      <c r="G96" s="324"/>
      <c r="H96" s="327"/>
      <c r="I96" s="324"/>
      <c r="J96" s="327"/>
      <c r="K96" s="324">
        <v>19000</v>
      </c>
      <c r="L96" s="327"/>
      <c r="M96" s="324">
        <v>31601.96999999999</v>
      </c>
      <c r="N96" s="325">
        <v>5012.9400000000005</v>
      </c>
      <c r="O96" s="328">
        <v>10017.68629418472</v>
      </c>
      <c r="P96" s="327" t="s">
        <v>99</v>
      </c>
      <c r="Q96" s="333"/>
    </row>
    <row r="97" spans="1:17" s="332" customFormat="1" ht="15">
      <c r="A97" s="334" t="s">
        <v>61</v>
      </c>
      <c r="B97" s="329">
        <v>73155.88999999998</v>
      </c>
      <c r="C97" s="330">
        <v>289132.72</v>
      </c>
      <c r="D97" s="328">
        <v>300718.28474090976</v>
      </c>
      <c r="E97" s="331"/>
      <c r="F97" s="331"/>
      <c r="G97" s="329"/>
      <c r="H97" s="331"/>
      <c r="I97" s="329">
        <v>35356.6</v>
      </c>
      <c r="J97" s="330">
        <v>12</v>
      </c>
      <c r="K97" s="331"/>
      <c r="L97" s="331"/>
      <c r="M97" s="329">
        <v>37799.28999999998</v>
      </c>
      <c r="N97" s="330">
        <v>373620.72</v>
      </c>
      <c r="O97" s="328">
        <v>379606.924548334</v>
      </c>
      <c r="P97" s="331"/>
      <c r="Q97" s="328">
        <f>O97-D97</f>
        <v>78888.63980742422</v>
      </c>
    </row>
    <row r="98" spans="1:17" ht="15">
      <c r="A98" s="340" t="s">
        <v>104</v>
      </c>
      <c r="B98" s="324"/>
      <c r="C98" s="325"/>
      <c r="D98" s="326"/>
      <c r="E98" s="327"/>
      <c r="F98" s="327"/>
      <c r="G98" s="324"/>
      <c r="H98" s="327"/>
      <c r="I98" s="325">
        <v>5599.3601925757</v>
      </c>
      <c r="J98" s="325">
        <v>5611.3601925757</v>
      </c>
      <c r="K98" s="327"/>
      <c r="L98" s="327"/>
      <c r="M98" s="324"/>
      <c r="N98" s="325"/>
      <c r="O98" s="328"/>
      <c r="P98" s="327"/>
      <c r="Q98" s="333"/>
    </row>
    <row r="99" spans="1:17" ht="15">
      <c r="A99" s="340">
        <v>6.3144</v>
      </c>
      <c r="B99" s="321"/>
      <c r="C99" s="321"/>
      <c r="D99" s="333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34"/>
      <c r="P99" s="321"/>
      <c r="Q99" s="333"/>
    </row>
    <row r="100" spans="1:17" ht="15">
      <c r="A100" s="321"/>
      <c r="B100" s="321"/>
      <c r="C100" s="321"/>
      <c r="D100" s="333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34"/>
      <c r="P100" s="321"/>
      <c r="Q100" s="333"/>
    </row>
    <row r="101" spans="1:17" s="319" customFormat="1" ht="15">
      <c r="A101" s="317">
        <v>41214</v>
      </c>
      <c r="B101" s="448" t="s">
        <v>44</v>
      </c>
      <c r="C101" s="448"/>
      <c r="D101" s="448"/>
      <c r="E101" s="449" t="s">
        <v>77</v>
      </c>
      <c r="F101" s="449"/>
      <c r="G101" s="449" t="s">
        <v>95</v>
      </c>
      <c r="H101" s="449"/>
      <c r="I101" s="449" t="s">
        <v>96</v>
      </c>
      <c r="J101" s="449"/>
      <c r="K101" s="449" t="s">
        <v>97</v>
      </c>
      <c r="L101" s="449"/>
      <c r="M101" s="450" t="s">
        <v>45</v>
      </c>
      <c r="N101" s="450"/>
      <c r="O101" s="450"/>
      <c r="P101" s="318" t="s">
        <v>98</v>
      </c>
      <c r="Q101" s="336"/>
    </row>
    <row r="102" spans="1:17" ht="15">
      <c r="A102" s="320" t="s">
        <v>107</v>
      </c>
      <c r="B102" s="320" t="s">
        <v>1355</v>
      </c>
      <c r="C102" s="320" t="s">
        <v>1356</v>
      </c>
      <c r="D102" s="320" t="s">
        <v>46</v>
      </c>
      <c r="E102" s="320" t="s">
        <v>1355</v>
      </c>
      <c r="F102" s="320" t="s">
        <v>1356</v>
      </c>
      <c r="G102" s="320" t="s">
        <v>1355</v>
      </c>
      <c r="H102" s="320" t="s">
        <v>1356</v>
      </c>
      <c r="I102" s="320" t="s">
        <v>1355</v>
      </c>
      <c r="J102" s="320" t="s">
        <v>1356</v>
      </c>
      <c r="K102" s="320" t="s">
        <v>1355</v>
      </c>
      <c r="L102" s="320" t="s">
        <v>1356</v>
      </c>
      <c r="M102" s="320" t="s">
        <v>1355</v>
      </c>
      <c r="N102" s="320" t="s">
        <v>1356</v>
      </c>
      <c r="O102" s="320" t="s">
        <v>46</v>
      </c>
      <c r="P102" s="321"/>
      <c r="Q102" s="333"/>
    </row>
    <row r="103" spans="1:17" ht="15">
      <c r="A103" s="323" t="s">
        <v>105</v>
      </c>
      <c r="B103" s="324">
        <v>0</v>
      </c>
      <c r="C103" s="325">
        <v>368607.78</v>
      </c>
      <c r="D103" s="326">
        <v>368607.78</v>
      </c>
      <c r="E103" s="327"/>
      <c r="F103" s="325"/>
      <c r="G103" s="324"/>
      <c r="H103" s="325"/>
      <c r="I103" s="327"/>
      <c r="J103" s="325">
        <v>150093</v>
      </c>
      <c r="K103" s="327"/>
      <c r="L103" s="325">
        <v>100000</v>
      </c>
      <c r="M103" s="324">
        <v>0</v>
      </c>
      <c r="N103" s="325">
        <v>118514.78</v>
      </c>
      <c r="O103" s="328">
        <v>118514.78</v>
      </c>
      <c r="P103" s="327" t="s">
        <v>101</v>
      </c>
      <c r="Q103" s="333"/>
    </row>
    <row r="104" spans="1:17" ht="15">
      <c r="A104" s="323" t="s">
        <v>106</v>
      </c>
      <c r="B104" s="324">
        <v>5279.670000000002</v>
      </c>
      <c r="C104" s="325">
        <v>0</v>
      </c>
      <c r="D104" s="326">
        <v>847.908201776222</v>
      </c>
      <c r="E104" s="324"/>
      <c r="F104" s="327"/>
      <c r="G104" s="324">
        <v>8000</v>
      </c>
      <c r="H104" s="327"/>
      <c r="I104" s="324">
        <v>5468.07</v>
      </c>
      <c r="J104" s="327"/>
      <c r="K104" s="324"/>
      <c r="L104" s="327"/>
      <c r="M104" s="324">
        <v>7811.600000000002</v>
      </c>
      <c r="N104" s="325">
        <v>0</v>
      </c>
      <c r="O104" s="328">
        <v>1254.532898646153</v>
      </c>
      <c r="P104" s="327" t="s">
        <v>99</v>
      </c>
      <c r="Q104" s="333"/>
    </row>
    <row r="105" spans="1:17" ht="15">
      <c r="A105" s="323" t="s">
        <v>102</v>
      </c>
      <c r="B105" s="324">
        <v>917.6499999999886</v>
      </c>
      <c r="C105" s="325">
        <v>0</v>
      </c>
      <c r="D105" s="326">
        <v>147.37340806526552</v>
      </c>
      <c r="E105" s="324"/>
      <c r="F105" s="325"/>
      <c r="G105" s="324">
        <v>119900</v>
      </c>
      <c r="H105" s="327"/>
      <c r="I105" s="324">
        <v>14232.6</v>
      </c>
      <c r="J105" s="327"/>
      <c r="K105" s="324">
        <v>48000</v>
      </c>
      <c r="L105" s="325"/>
      <c r="M105" s="324">
        <v>58585.049999999996</v>
      </c>
      <c r="N105" s="325">
        <v>0</v>
      </c>
      <c r="O105" s="328">
        <v>9408.683572357751</v>
      </c>
      <c r="P105" s="327" t="s">
        <v>100</v>
      </c>
      <c r="Q105" s="333"/>
    </row>
    <row r="106" spans="1:17" ht="15">
      <c r="A106" s="323" t="s">
        <v>103</v>
      </c>
      <c r="B106" s="324">
        <v>31601.96999999999</v>
      </c>
      <c r="C106" s="325">
        <v>5012.9400000000005</v>
      </c>
      <c r="D106" s="326">
        <v>10088.17567860986</v>
      </c>
      <c r="E106" s="324"/>
      <c r="F106" s="325"/>
      <c r="G106" s="324"/>
      <c r="H106" s="325">
        <v>99970</v>
      </c>
      <c r="I106" s="324">
        <v>10</v>
      </c>
      <c r="J106" s="327"/>
      <c r="K106" s="324">
        <v>20000</v>
      </c>
      <c r="L106" s="327"/>
      <c r="M106" s="324">
        <v>11591.969999999987</v>
      </c>
      <c r="N106" s="325">
        <v>104982.94</v>
      </c>
      <c r="O106" s="328">
        <v>106844.5954515233</v>
      </c>
      <c r="P106" s="327" t="s">
        <v>99</v>
      </c>
      <c r="Q106" s="333"/>
    </row>
    <row r="107" spans="1:17" s="332" customFormat="1" ht="15">
      <c r="A107" s="334" t="s">
        <v>61</v>
      </c>
      <c r="B107" s="329">
        <v>37799.28999999998</v>
      </c>
      <c r="C107" s="330">
        <v>373620.72</v>
      </c>
      <c r="D107" s="328">
        <v>379691.23728845135</v>
      </c>
      <c r="E107" s="331"/>
      <c r="F107" s="331"/>
      <c r="G107" s="329"/>
      <c r="H107" s="331"/>
      <c r="I107" s="329">
        <v>19710.67</v>
      </c>
      <c r="J107" s="330">
        <v>150093</v>
      </c>
      <c r="K107" s="331"/>
      <c r="L107" s="331"/>
      <c r="M107" s="329">
        <v>77988.61999999998</v>
      </c>
      <c r="N107" s="330">
        <v>223497.72</v>
      </c>
      <c r="O107" s="328">
        <v>236022.5919225272</v>
      </c>
      <c r="P107" s="331"/>
      <c r="Q107" s="328">
        <f>O107-D107</f>
        <v>-143668.64536592414</v>
      </c>
    </row>
    <row r="108" spans="1:17" ht="15">
      <c r="A108" s="340" t="s">
        <v>104</v>
      </c>
      <c r="B108" s="324"/>
      <c r="C108" s="325"/>
      <c r="D108" s="326"/>
      <c r="E108" s="327"/>
      <c r="F108" s="327"/>
      <c r="G108" s="324"/>
      <c r="H108" s="327"/>
      <c r="I108" s="325">
        <v>3165.508214624118</v>
      </c>
      <c r="J108" s="325">
        <v>153258.50821462407</v>
      </c>
      <c r="K108" s="327"/>
      <c r="L108" s="327"/>
      <c r="M108" s="324"/>
      <c r="N108" s="325"/>
      <c r="O108" s="328"/>
      <c r="P108" s="327"/>
      <c r="Q108" s="333"/>
    </row>
    <row r="109" spans="1:17" ht="15">
      <c r="A109" s="340">
        <v>6.2267</v>
      </c>
      <c r="B109" s="321"/>
      <c r="C109" s="321"/>
      <c r="D109" s="333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34"/>
      <c r="P109" s="321"/>
      <c r="Q109" s="333"/>
    </row>
    <row r="110" spans="1:17" ht="15">
      <c r="A110" s="321"/>
      <c r="B110" s="321"/>
      <c r="C110" s="321"/>
      <c r="D110" s="333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34"/>
      <c r="P110" s="321"/>
      <c r="Q110" s="333"/>
    </row>
    <row r="111" spans="1:17" s="319" customFormat="1" ht="15">
      <c r="A111" s="317">
        <v>41244</v>
      </c>
      <c r="B111" s="448" t="s">
        <v>44</v>
      </c>
      <c r="C111" s="448"/>
      <c r="D111" s="448"/>
      <c r="E111" s="449" t="s">
        <v>78</v>
      </c>
      <c r="F111" s="449"/>
      <c r="G111" s="449" t="s">
        <v>95</v>
      </c>
      <c r="H111" s="449"/>
      <c r="I111" s="449" t="s">
        <v>96</v>
      </c>
      <c r="J111" s="449"/>
      <c r="K111" s="449" t="s">
        <v>97</v>
      </c>
      <c r="L111" s="449"/>
      <c r="M111" s="450" t="s">
        <v>45</v>
      </c>
      <c r="N111" s="450"/>
      <c r="O111" s="450"/>
      <c r="P111" s="318" t="s">
        <v>98</v>
      </c>
      <c r="Q111" s="336"/>
    </row>
    <row r="112" spans="1:17" ht="15">
      <c r="A112" s="320" t="s">
        <v>107</v>
      </c>
      <c r="B112" s="320" t="s">
        <v>1355</v>
      </c>
      <c r="C112" s="320" t="s">
        <v>1356</v>
      </c>
      <c r="D112" s="320" t="s">
        <v>46</v>
      </c>
      <c r="E112" s="320" t="s">
        <v>1355</v>
      </c>
      <c r="F112" s="320" t="s">
        <v>1356</v>
      </c>
      <c r="G112" s="320" t="s">
        <v>1355</v>
      </c>
      <c r="H112" s="320" t="s">
        <v>1356</v>
      </c>
      <c r="I112" s="320" t="s">
        <v>1355</v>
      </c>
      <c r="J112" s="320" t="s">
        <v>1356</v>
      </c>
      <c r="K112" s="320" t="s">
        <v>1355</v>
      </c>
      <c r="L112" s="320" t="s">
        <v>1356</v>
      </c>
      <c r="M112" s="320" t="s">
        <v>1355</v>
      </c>
      <c r="N112" s="320" t="s">
        <v>1356</v>
      </c>
      <c r="O112" s="320" t="s">
        <v>46</v>
      </c>
      <c r="P112" s="321"/>
      <c r="Q112" s="333"/>
    </row>
    <row r="113" spans="1:17" ht="15">
      <c r="A113" s="323" t="s">
        <v>105</v>
      </c>
      <c r="B113" s="324">
        <v>0</v>
      </c>
      <c r="C113" s="325">
        <v>118514.78</v>
      </c>
      <c r="D113" s="326">
        <v>118514.78</v>
      </c>
      <c r="E113" s="327"/>
      <c r="F113" s="325"/>
      <c r="G113" s="324"/>
      <c r="H113" s="325"/>
      <c r="I113" s="327"/>
      <c r="J113" s="325">
        <v>21438.7</v>
      </c>
      <c r="K113" s="327"/>
      <c r="L113" s="325"/>
      <c r="M113" s="324">
        <v>0</v>
      </c>
      <c r="N113" s="325">
        <v>97076.08000000003</v>
      </c>
      <c r="O113" s="328">
        <v>97076.08000000003</v>
      </c>
      <c r="P113" s="327" t="s">
        <v>101</v>
      </c>
      <c r="Q113" s="333"/>
    </row>
    <row r="114" spans="1:17" ht="15">
      <c r="A114" s="323" t="s">
        <v>106</v>
      </c>
      <c r="B114" s="324">
        <v>7811.600000000002</v>
      </c>
      <c r="C114" s="325">
        <v>0</v>
      </c>
      <c r="D114" s="326">
        <v>1242.796913531143</v>
      </c>
      <c r="E114" s="324">
        <v>6.82</v>
      </c>
      <c r="F114" s="327"/>
      <c r="G114" s="324">
        <v>400000</v>
      </c>
      <c r="H114" s="327"/>
      <c r="I114" s="324">
        <v>4417.14</v>
      </c>
      <c r="J114" s="327"/>
      <c r="K114" s="324"/>
      <c r="L114" s="327"/>
      <c r="M114" s="324">
        <v>403401.28</v>
      </c>
      <c r="N114" s="325">
        <v>0</v>
      </c>
      <c r="O114" s="328">
        <v>64179.66430673773</v>
      </c>
      <c r="P114" s="327" t="s">
        <v>99</v>
      </c>
      <c r="Q114" s="333"/>
    </row>
    <row r="115" spans="1:17" ht="15">
      <c r="A115" s="323" t="s">
        <v>102</v>
      </c>
      <c r="B115" s="324">
        <v>58585.049999999996</v>
      </c>
      <c r="C115" s="325">
        <v>0</v>
      </c>
      <c r="D115" s="326">
        <v>9320.666613634552</v>
      </c>
      <c r="E115" s="324">
        <v>14.21</v>
      </c>
      <c r="F115" s="325"/>
      <c r="G115" s="324"/>
      <c r="H115" s="327"/>
      <c r="I115" s="324">
        <v>6061.5</v>
      </c>
      <c r="J115" s="327"/>
      <c r="K115" s="324">
        <v>40000</v>
      </c>
      <c r="L115" s="325"/>
      <c r="M115" s="324">
        <v>12537.759999999987</v>
      </c>
      <c r="N115" s="325">
        <v>0</v>
      </c>
      <c r="O115" s="328">
        <v>1994.711637896746</v>
      </c>
      <c r="P115" s="327" t="s">
        <v>100</v>
      </c>
      <c r="Q115" s="333"/>
    </row>
    <row r="116" spans="1:17" ht="15">
      <c r="A116" s="323" t="s">
        <v>103</v>
      </c>
      <c r="B116" s="324">
        <v>11591.969999999987</v>
      </c>
      <c r="C116" s="325">
        <v>104982.94</v>
      </c>
      <c r="D116" s="326">
        <v>106827.17991726991</v>
      </c>
      <c r="E116" s="324">
        <v>23.27</v>
      </c>
      <c r="F116" s="325">
        <v>3.78</v>
      </c>
      <c r="G116" s="324">
        <v>192256</v>
      </c>
      <c r="H116" s="325"/>
      <c r="I116" s="324"/>
      <c r="J116" s="327"/>
      <c r="K116" s="324">
        <v>200000</v>
      </c>
      <c r="L116" s="325">
        <v>70000</v>
      </c>
      <c r="M116" s="324">
        <v>3871.2399999999907</v>
      </c>
      <c r="N116" s="325">
        <v>34986.72</v>
      </c>
      <c r="O116" s="328">
        <v>35602.620087502975</v>
      </c>
      <c r="P116" s="327" t="s">
        <v>99</v>
      </c>
      <c r="Q116" s="333"/>
    </row>
    <row r="117" spans="1:17" s="332" customFormat="1" ht="15">
      <c r="A117" s="334" t="s">
        <v>61</v>
      </c>
      <c r="B117" s="329">
        <v>77988.61999999998</v>
      </c>
      <c r="C117" s="330">
        <v>223497.72</v>
      </c>
      <c r="D117" s="328">
        <v>235905.4234444356</v>
      </c>
      <c r="E117" s="331"/>
      <c r="F117" s="331"/>
      <c r="G117" s="329"/>
      <c r="H117" s="331"/>
      <c r="I117" s="329">
        <v>10478.64</v>
      </c>
      <c r="J117" s="330">
        <v>21438.7</v>
      </c>
      <c r="K117" s="331"/>
      <c r="L117" s="331"/>
      <c r="M117" s="329">
        <v>419810.28</v>
      </c>
      <c r="N117" s="330">
        <v>132062.8</v>
      </c>
      <c r="O117" s="328">
        <v>198853.0760321375</v>
      </c>
      <c r="P117" s="331"/>
      <c r="Q117" s="328">
        <f>O117-D117</f>
        <v>-37052.34741229811</v>
      </c>
    </row>
    <row r="118" spans="1:17" ht="15">
      <c r="A118" s="340" t="s">
        <v>104</v>
      </c>
      <c r="B118" s="321"/>
      <c r="C118" s="321"/>
      <c r="D118" s="333"/>
      <c r="E118" s="321"/>
      <c r="F118" s="321"/>
      <c r="G118" s="321"/>
      <c r="H118" s="321"/>
      <c r="I118" s="325">
        <v>1667.1131970408078</v>
      </c>
      <c r="J118" s="325">
        <v>23105.81319704081</v>
      </c>
      <c r="K118" s="321"/>
      <c r="L118" s="321"/>
      <c r="M118" s="321"/>
      <c r="N118" s="321"/>
      <c r="O118" s="334"/>
      <c r="P118" s="321"/>
      <c r="Q118" s="333"/>
    </row>
    <row r="119" spans="1:17" ht="15">
      <c r="A119" s="340">
        <v>6.2855</v>
      </c>
      <c r="B119" s="321"/>
      <c r="C119" s="321"/>
      <c r="D119" s="333"/>
      <c r="E119" s="321"/>
      <c r="F119" s="321"/>
      <c r="G119" s="321"/>
      <c r="H119" s="321"/>
      <c r="I119" s="325"/>
      <c r="J119" s="325"/>
      <c r="K119" s="321"/>
      <c r="L119" s="321"/>
      <c r="M119" s="321"/>
      <c r="N119" s="321"/>
      <c r="O119" s="334"/>
      <c r="P119" s="321"/>
      <c r="Q119" s="333"/>
    </row>
    <row r="120" spans="1:17" ht="15">
      <c r="A120" s="321"/>
      <c r="B120" s="321"/>
      <c r="C120" s="321"/>
      <c r="D120" s="333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34"/>
      <c r="P120" s="321"/>
      <c r="Q120" s="333"/>
    </row>
    <row r="121" spans="1:17" ht="15">
      <c r="A121" s="335"/>
      <c r="B121" s="451"/>
      <c r="C121" s="451"/>
      <c r="D121" s="320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320"/>
      <c r="P121" s="320"/>
      <c r="Q121" s="333"/>
    </row>
    <row r="122" spans="1:17" ht="15">
      <c r="A122" s="320"/>
      <c r="B122" s="320"/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1"/>
      <c r="Q122" s="333"/>
    </row>
    <row r="123" spans="1:17" ht="15">
      <c r="A123" s="323"/>
      <c r="B123" s="324"/>
      <c r="C123" s="325"/>
      <c r="D123" s="326"/>
      <c r="E123" s="324"/>
      <c r="F123" s="327"/>
      <c r="G123" s="327"/>
      <c r="H123" s="327"/>
      <c r="I123" s="324"/>
      <c r="J123" s="327"/>
      <c r="K123" s="324"/>
      <c r="L123" s="327"/>
      <c r="M123" s="324"/>
      <c r="N123" s="325"/>
      <c r="O123" s="328"/>
      <c r="P123" s="327"/>
      <c r="Q123" s="333"/>
    </row>
    <row r="124" spans="1:17" ht="15">
      <c r="A124" s="323"/>
      <c r="B124" s="324"/>
      <c r="C124" s="325"/>
      <c r="D124" s="326"/>
      <c r="E124" s="324"/>
      <c r="F124" s="327"/>
      <c r="G124" s="324"/>
      <c r="H124" s="325"/>
      <c r="I124" s="324"/>
      <c r="J124" s="327"/>
      <c r="K124" s="324"/>
      <c r="L124" s="325"/>
      <c r="M124" s="324"/>
      <c r="N124" s="325"/>
      <c r="O124" s="328"/>
      <c r="P124" s="327"/>
      <c r="Q124" s="333"/>
    </row>
    <row r="125" spans="1:17" ht="15">
      <c r="A125" s="323"/>
      <c r="B125" s="324"/>
      <c r="C125" s="325"/>
      <c r="D125" s="326"/>
      <c r="E125" s="324"/>
      <c r="F125" s="325"/>
      <c r="G125" s="324"/>
      <c r="H125" s="327"/>
      <c r="I125" s="324"/>
      <c r="J125" s="327"/>
      <c r="K125" s="324"/>
      <c r="L125" s="327"/>
      <c r="M125" s="324"/>
      <c r="N125" s="325"/>
      <c r="O125" s="328"/>
      <c r="P125" s="327"/>
      <c r="Q125" s="333"/>
    </row>
    <row r="126" spans="1:17" ht="15">
      <c r="A126" s="323"/>
      <c r="B126" s="324"/>
      <c r="C126" s="325"/>
      <c r="D126" s="326"/>
      <c r="E126" s="327"/>
      <c r="F126" s="325"/>
      <c r="G126" s="324"/>
      <c r="H126" s="325"/>
      <c r="I126" s="327"/>
      <c r="J126" s="325"/>
      <c r="K126" s="327"/>
      <c r="L126" s="325"/>
      <c r="M126" s="324"/>
      <c r="N126" s="325"/>
      <c r="O126" s="328"/>
      <c r="P126" s="327"/>
      <c r="Q126" s="333"/>
    </row>
    <row r="127" spans="1:17" ht="15">
      <c r="A127" s="323"/>
      <c r="B127" s="324"/>
      <c r="C127" s="325"/>
      <c r="D127" s="326"/>
      <c r="E127" s="327"/>
      <c r="F127" s="327"/>
      <c r="G127" s="324"/>
      <c r="H127" s="327"/>
      <c r="I127" s="327"/>
      <c r="J127" s="327"/>
      <c r="K127" s="327"/>
      <c r="L127" s="327"/>
      <c r="M127" s="324"/>
      <c r="N127" s="325"/>
      <c r="O127" s="328"/>
      <c r="P127" s="327"/>
      <c r="Q127" s="333"/>
    </row>
    <row r="128" spans="1:17" ht="15">
      <c r="A128" s="323"/>
      <c r="B128" s="324"/>
      <c r="C128" s="325"/>
      <c r="D128" s="326"/>
      <c r="E128" s="324"/>
      <c r="F128" s="327"/>
      <c r="G128" s="324"/>
      <c r="H128" s="327"/>
      <c r="I128" s="324"/>
      <c r="J128" s="327"/>
      <c r="K128" s="324"/>
      <c r="L128" s="325"/>
      <c r="M128" s="324"/>
      <c r="N128" s="325"/>
      <c r="O128" s="328"/>
      <c r="P128" s="327"/>
      <c r="Q128" s="333"/>
    </row>
    <row r="129" spans="1:17" ht="15">
      <c r="A129" s="323"/>
      <c r="B129" s="324"/>
      <c r="C129" s="325"/>
      <c r="D129" s="326"/>
      <c r="E129" s="327"/>
      <c r="F129" s="327"/>
      <c r="G129" s="327"/>
      <c r="H129" s="327"/>
      <c r="I129" s="327"/>
      <c r="J129" s="327"/>
      <c r="K129" s="327"/>
      <c r="L129" s="327"/>
      <c r="M129" s="324"/>
      <c r="N129" s="325"/>
      <c r="O129" s="328"/>
      <c r="P129" s="327"/>
      <c r="Q129" s="333"/>
    </row>
    <row r="130" spans="1:17" ht="15">
      <c r="A130" s="321"/>
      <c r="B130" s="321"/>
      <c r="C130" s="321"/>
      <c r="D130" s="333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34"/>
      <c r="P130" s="321"/>
      <c r="Q130" s="333"/>
    </row>
    <row r="131" spans="1:17" ht="15">
      <c r="A131" s="321"/>
      <c r="B131" s="321"/>
      <c r="C131" s="321"/>
      <c r="D131" s="333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34"/>
      <c r="P131" s="321"/>
      <c r="Q131" s="333"/>
    </row>
    <row r="132" spans="1:17" ht="15">
      <c r="A132" s="335"/>
      <c r="B132" s="451"/>
      <c r="C132" s="451"/>
      <c r="D132" s="320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320"/>
      <c r="P132" s="320"/>
      <c r="Q132" s="333"/>
    </row>
    <row r="133" spans="1:17" ht="15">
      <c r="A133" s="320"/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1"/>
      <c r="Q133" s="333"/>
    </row>
    <row r="134" spans="1:17" ht="15">
      <c r="A134" s="323"/>
      <c r="B134" s="324"/>
      <c r="C134" s="325"/>
      <c r="D134" s="326"/>
      <c r="E134" s="324"/>
      <c r="F134" s="327"/>
      <c r="G134" s="327"/>
      <c r="H134" s="327"/>
      <c r="I134" s="324"/>
      <c r="J134" s="327"/>
      <c r="K134" s="324"/>
      <c r="L134" s="327"/>
      <c r="M134" s="324"/>
      <c r="N134" s="325"/>
      <c r="O134" s="328"/>
      <c r="P134" s="327"/>
      <c r="Q134" s="333"/>
    </row>
    <row r="135" spans="1:17" ht="15">
      <c r="A135" s="323"/>
      <c r="B135" s="324"/>
      <c r="C135" s="325"/>
      <c r="D135" s="326"/>
      <c r="E135" s="324"/>
      <c r="F135" s="327"/>
      <c r="G135" s="324"/>
      <c r="H135" s="325"/>
      <c r="I135" s="324"/>
      <c r="J135" s="327"/>
      <c r="K135" s="324"/>
      <c r="L135" s="325"/>
      <c r="M135" s="324"/>
      <c r="N135" s="325"/>
      <c r="O135" s="328"/>
      <c r="P135" s="327"/>
      <c r="Q135" s="333"/>
    </row>
    <row r="136" spans="1:17" ht="15">
      <c r="A136" s="323"/>
      <c r="B136" s="324"/>
      <c r="C136" s="325"/>
      <c r="D136" s="326"/>
      <c r="E136" s="324"/>
      <c r="F136" s="325"/>
      <c r="G136" s="324"/>
      <c r="H136" s="327"/>
      <c r="I136" s="324"/>
      <c r="J136" s="327"/>
      <c r="K136" s="324"/>
      <c r="L136" s="327"/>
      <c r="M136" s="324"/>
      <c r="N136" s="325"/>
      <c r="O136" s="328"/>
      <c r="P136" s="327"/>
      <c r="Q136" s="333"/>
    </row>
    <row r="137" spans="1:17" ht="15">
      <c r="A137" s="323"/>
      <c r="B137" s="324"/>
      <c r="C137" s="325"/>
      <c r="D137" s="326"/>
      <c r="E137" s="327"/>
      <c r="F137" s="325"/>
      <c r="G137" s="324"/>
      <c r="H137" s="325"/>
      <c r="I137" s="327"/>
      <c r="J137" s="325"/>
      <c r="K137" s="327"/>
      <c r="L137" s="325"/>
      <c r="M137" s="324"/>
      <c r="N137" s="325"/>
      <c r="O137" s="328"/>
      <c r="P137" s="327"/>
      <c r="Q137" s="333"/>
    </row>
    <row r="138" spans="1:17" ht="15">
      <c r="A138" s="323"/>
      <c r="B138" s="324"/>
      <c r="C138" s="325"/>
      <c r="D138" s="326"/>
      <c r="E138" s="327"/>
      <c r="F138" s="327"/>
      <c r="G138" s="324"/>
      <c r="H138" s="327"/>
      <c r="I138" s="327"/>
      <c r="J138" s="327"/>
      <c r="K138" s="327"/>
      <c r="L138" s="327"/>
      <c r="M138" s="324"/>
      <c r="N138" s="325"/>
      <c r="O138" s="328"/>
      <c r="P138" s="327"/>
      <c r="Q138" s="333"/>
    </row>
    <row r="139" spans="1:17" ht="15">
      <c r="A139" s="323"/>
      <c r="B139" s="324"/>
      <c r="C139" s="325"/>
      <c r="D139" s="326"/>
      <c r="E139" s="324"/>
      <c r="F139" s="327"/>
      <c r="G139" s="324"/>
      <c r="H139" s="327"/>
      <c r="I139" s="324"/>
      <c r="J139" s="327"/>
      <c r="K139" s="324"/>
      <c r="L139" s="325"/>
      <c r="M139" s="324"/>
      <c r="N139" s="325"/>
      <c r="O139" s="328"/>
      <c r="P139" s="327"/>
      <c r="Q139" s="333"/>
    </row>
    <row r="140" spans="1:17" ht="15">
      <c r="A140" s="323"/>
      <c r="B140" s="324"/>
      <c r="C140" s="325"/>
      <c r="D140" s="326"/>
      <c r="E140" s="327"/>
      <c r="F140" s="327"/>
      <c r="G140" s="327"/>
      <c r="H140" s="327"/>
      <c r="I140" s="327"/>
      <c r="J140" s="327"/>
      <c r="K140" s="327"/>
      <c r="L140" s="327"/>
      <c r="M140" s="324"/>
      <c r="N140" s="325"/>
      <c r="O140" s="328"/>
      <c r="P140" s="327"/>
      <c r="Q140" s="333"/>
    </row>
    <row r="141" spans="1:17" ht="15">
      <c r="A141" s="321"/>
      <c r="B141" s="321"/>
      <c r="C141" s="321"/>
      <c r="D141" s="333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34"/>
      <c r="P141" s="321"/>
      <c r="Q141" s="333"/>
    </row>
  </sheetData>
  <mergeCells count="84">
    <mergeCell ref="K121:L121"/>
    <mergeCell ref="M121:N121"/>
    <mergeCell ref="B132:C132"/>
    <mergeCell ref="E132:F132"/>
    <mergeCell ref="G132:H132"/>
    <mergeCell ref="I132:J132"/>
    <mergeCell ref="K132:L132"/>
    <mergeCell ref="M132:N132"/>
    <mergeCell ref="B121:C121"/>
    <mergeCell ref="E121:F121"/>
    <mergeCell ref="G121:H121"/>
    <mergeCell ref="B111:D111"/>
    <mergeCell ref="E111:F111"/>
    <mergeCell ref="G111:H111"/>
    <mergeCell ref="I111:J111"/>
    <mergeCell ref="I121:J121"/>
    <mergeCell ref="K111:L111"/>
    <mergeCell ref="M111:O111"/>
    <mergeCell ref="B101:D101"/>
    <mergeCell ref="E101:F101"/>
    <mergeCell ref="G101:H101"/>
    <mergeCell ref="I101:J101"/>
    <mergeCell ref="K101:L101"/>
    <mergeCell ref="M101:O101"/>
    <mergeCell ref="B91:D91"/>
    <mergeCell ref="E91:F91"/>
    <mergeCell ref="G91:H91"/>
    <mergeCell ref="I91:J91"/>
    <mergeCell ref="K91:L91"/>
    <mergeCell ref="M91:O91"/>
    <mergeCell ref="B81:D81"/>
    <mergeCell ref="E81:F81"/>
    <mergeCell ref="G81:H81"/>
    <mergeCell ref="I81:J81"/>
    <mergeCell ref="K81:L81"/>
    <mergeCell ref="M81:O81"/>
    <mergeCell ref="B71:D71"/>
    <mergeCell ref="E71:F71"/>
    <mergeCell ref="G71:H71"/>
    <mergeCell ref="I71:J71"/>
    <mergeCell ref="K71:L71"/>
    <mergeCell ref="M71:O71"/>
    <mergeCell ref="B61:D61"/>
    <mergeCell ref="E61:F61"/>
    <mergeCell ref="G61:H61"/>
    <mergeCell ref="I61:J61"/>
    <mergeCell ref="K61:L61"/>
    <mergeCell ref="M61:O61"/>
    <mergeCell ref="B51:D51"/>
    <mergeCell ref="E51:F51"/>
    <mergeCell ref="G51:H51"/>
    <mergeCell ref="I51:J51"/>
    <mergeCell ref="K51:L51"/>
    <mergeCell ref="M51:O51"/>
    <mergeCell ref="B41:D41"/>
    <mergeCell ref="E41:F41"/>
    <mergeCell ref="G41:H41"/>
    <mergeCell ref="I41:J41"/>
    <mergeCell ref="K41:L41"/>
    <mergeCell ref="M41:O41"/>
    <mergeCell ref="B31:D31"/>
    <mergeCell ref="E31:F31"/>
    <mergeCell ref="G31:H31"/>
    <mergeCell ref="I31:J31"/>
    <mergeCell ref="K31:L31"/>
    <mergeCell ref="M31:O31"/>
    <mergeCell ref="B21:D21"/>
    <mergeCell ref="E21:F21"/>
    <mergeCell ref="G21:H21"/>
    <mergeCell ref="I21:J21"/>
    <mergeCell ref="K21:L21"/>
    <mergeCell ref="M21:O21"/>
    <mergeCell ref="B11:D11"/>
    <mergeCell ref="E11:F11"/>
    <mergeCell ref="G11:H11"/>
    <mergeCell ref="I11:J11"/>
    <mergeCell ref="K11:L11"/>
    <mergeCell ref="M11:O11"/>
    <mergeCell ref="B1:D1"/>
    <mergeCell ref="E1:F1"/>
    <mergeCell ref="G1:H1"/>
    <mergeCell ref="I1:J1"/>
    <mergeCell ref="K1:L1"/>
    <mergeCell ref="M1:O1"/>
  </mergeCells>
  <printOptions/>
  <pageMargins left="0.75" right="0.75" top="1" bottom="1" header="0.5" footer="0.5"/>
  <pageSetup fitToHeight="1" fitToWidth="1" orientation="portrait" paperSize="9" scale="32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selection activeCell="B13" sqref="B13"/>
    </sheetView>
  </sheetViews>
  <sheetFormatPr defaultColWidth="8.875" defaultRowHeight="13.5"/>
  <cols>
    <col min="1" max="1" width="9.00390625" style="268" customWidth="1"/>
    <col min="2" max="2" width="38.00390625" style="268" customWidth="1"/>
    <col min="3" max="3" width="13.00390625" style="269" bestFit="1" customWidth="1"/>
    <col min="4" max="4" width="13.625" style="270" bestFit="1" customWidth="1"/>
    <col min="5" max="5" width="13.50390625" style="270" bestFit="1" customWidth="1"/>
    <col min="6" max="7" width="13.625" style="270" bestFit="1" customWidth="1"/>
    <col min="8" max="8" width="13.50390625" style="271" customWidth="1"/>
    <col min="9" max="9" width="11.625" style="271" customWidth="1"/>
    <col min="10" max="10" width="11.125" style="271" customWidth="1"/>
    <col min="11" max="17" width="11.00390625" style="271" customWidth="1"/>
    <col min="18" max="19" width="11.125" style="271" bestFit="1" customWidth="1"/>
    <col min="20" max="16384" width="8.875" style="268" customWidth="1"/>
  </cols>
  <sheetData>
    <row r="1" spans="3:19" s="100" customFormat="1" ht="15">
      <c r="C1" s="244">
        <v>2008</v>
      </c>
      <c r="D1" s="244">
        <v>2009</v>
      </c>
      <c r="E1" s="244">
        <v>2010</v>
      </c>
      <c r="F1" s="244">
        <v>2011</v>
      </c>
      <c r="G1" s="245">
        <v>2012</v>
      </c>
      <c r="H1" s="205" t="s">
        <v>954</v>
      </c>
      <c r="I1" s="205" t="s">
        <v>955</v>
      </c>
      <c r="J1" s="205" t="s">
        <v>1112</v>
      </c>
      <c r="K1" s="205" t="s">
        <v>1113</v>
      </c>
      <c r="L1" s="206" t="s">
        <v>1114</v>
      </c>
      <c r="M1" s="206" t="s">
        <v>1115</v>
      </c>
      <c r="N1" s="206" t="s">
        <v>1116</v>
      </c>
      <c r="O1" s="206" t="s">
        <v>1117</v>
      </c>
      <c r="P1" s="206" t="s">
        <v>964</v>
      </c>
      <c r="Q1" s="206" t="s">
        <v>965</v>
      </c>
      <c r="R1" s="206" t="s">
        <v>966</v>
      </c>
      <c r="S1" s="206" t="s">
        <v>967</v>
      </c>
    </row>
    <row r="2" spans="1:19" s="100" customFormat="1" ht="47.25" customHeight="1" thickBot="1">
      <c r="A2" s="101" t="s">
        <v>57</v>
      </c>
      <c r="C2" s="246">
        <v>115051.99</v>
      </c>
      <c r="D2" s="246">
        <f>C9</f>
        <v>44973.770000000004</v>
      </c>
      <c r="E2" s="246">
        <f aca="true" t="shared" si="0" ref="E2:S2">D9</f>
        <v>65278.21869731492</v>
      </c>
      <c r="F2" s="246">
        <f t="shared" si="0"/>
        <v>50531.95869731491</v>
      </c>
      <c r="G2" s="247">
        <f>F9</f>
        <v>160724.5886973149</v>
      </c>
      <c r="H2" s="207">
        <f>F9</f>
        <v>160724.5886973149</v>
      </c>
      <c r="I2" s="207">
        <f t="shared" si="0"/>
        <v>155509.2386973149</v>
      </c>
      <c r="J2" s="207">
        <f t="shared" si="0"/>
        <v>197146.9102843149</v>
      </c>
      <c r="K2" s="207">
        <f t="shared" si="0"/>
        <v>176632.6602843149</v>
      </c>
      <c r="L2" s="200">
        <f t="shared" si="0"/>
        <v>166970.3389731311</v>
      </c>
      <c r="M2" s="200">
        <f t="shared" si="0"/>
        <v>141940.2799891311</v>
      </c>
      <c r="N2" s="200">
        <f t="shared" si="0"/>
        <v>164613.83225913107</v>
      </c>
      <c r="O2" s="200">
        <f t="shared" si="0"/>
        <v>155102.28484913107</v>
      </c>
      <c r="P2" s="200">
        <f t="shared" si="0"/>
        <v>138475.30772913108</v>
      </c>
      <c r="Q2" s="200">
        <f t="shared" si="0"/>
        <v>122358.86830913108</v>
      </c>
      <c r="R2" s="200">
        <f t="shared" si="0"/>
        <v>177994.17830913106</v>
      </c>
      <c r="S2" s="200">
        <f t="shared" si="0"/>
        <v>152994.39540913107</v>
      </c>
    </row>
    <row r="3" spans="2:19" s="100" customFormat="1" ht="24" customHeight="1" thickTop="1">
      <c r="B3" s="100" t="s">
        <v>1</v>
      </c>
      <c r="C3" s="248">
        <v>10206</v>
      </c>
      <c r="D3" s="248">
        <v>192815.2045703999</v>
      </c>
      <c r="E3" s="248">
        <v>104368.98</v>
      </c>
      <c r="F3" s="248">
        <v>260214.32</v>
      </c>
      <c r="G3" s="248">
        <f>SUM(H3:S3)</f>
        <v>239411.4680918162</v>
      </c>
      <c r="H3" s="201">
        <v>1583.08</v>
      </c>
      <c r="I3" s="201">
        <v>101586.301587</v>
      </c>
      <c r="J3" s="201">
        <v>7390.89</v>
      </c>
      <c r="K3" s="201">
        <v>1588.1586888161867</v>
      </c>
      <c r="L3" s="201">
        <v>1585.741016</v>
      </c>
      <c r="M3" s="201">
        <v>31625.8</v>
      </c>
      <c r="N3" s="201">
        <v>1581.4027</v>
      </c>
      <c r="O3" s="201">
        <v>1577.187</v>
      </c>
      <c r="P3" s="201">
        <v>1601.45</v>
      </c>
      <c r="Q3" s="201">
        <v>86083.68</v>
      </c>
      <c r="R3" s="201">
        <v>1605.9871</v>
      </c>
      <c r="S3" s="201">
        <v>1601.79</v>
      </c>
    </row>
    <row r="4" spans="2:19" s="100" customFormat="1" ht="21.75" customHeight="1">
      <c r="B4" s="100" t="s">
        <v>2</v>
      </c>
      <c r="C4" s="248">
        <v>-80684.22</v>
      </c>
      <c r="D4" s="248">
        <v>-172510.75587308497</v>
      </c>
      <c r="E4" s="248">
        <v>-118715.24</v>
      </c>
      <c r="F4" s="248">
        <v>-150021.69</v>
      </c>
      <c r="G4" s="248">
        <f>SUM(H4:S4)</f>
        <v>-296038.24137999996</v>
      </c>
      <c r="H4" s="201">
        <v>-6798.43</v>
      </c>
      <c r="I4" s="201">
        <v>-59948.63</v>
      </c>
      <c r="J4" s="201">
        <v>-27905.14</v>
      </c>
      <c r="K4" s="201">
        <v>-11250.48</v>
      </c>
      <c r="L4" s="201">
        <v>-26615.8</v>
      </c>
      <c r="M4" s="201">
        <v>-8952.24773</v>
      </c>
      <c r="N4" s="201">
        <v>-11092.95011</v>
      </c>
      <c r="O4" s="201">
        <v>-18204.16412</v>
      </c>
      <c r="P4" s="201">
        <v>-17717.88942</v>
      </c>
      <c r="Q4" s="201">
        <v>-30448.37</v>
      </c>
      <c r="R4" s="201">
        <v>-26605.77</v>
      </c>
      <c r="S4" s="201">
        <v>-50498.37</v>
      </c>
    </row>
    <row r="5" spans="2:19" s="100" customFormat="1" ht="18.75" customHeight="1">
      <c r="B5" s="102" t="s">
        <v>1270</v>
      </c>
      <c r="C5" s="248">
        <f>SUM(C3:C4)</f>
        <v>-70478.22</v>
      </c>
      <c r="D5" s="248">
        <f>SUM(D3:D4)</f>
        <v>20304.448697314918</v>
      </c>
      <c r="E5" s="248">
        <f>SUM(E3:E4)</f>
        <v>-14346.26000000001</v>
      </c>
      <c r="F5" s="248">
        <f>SUM(F3:F4)</f>
        <v>110192.63</v>
      </c>
      <c r="G5" s="248">
        <f>SUM(G3:G4)</f>
        <v>-56626.77328818376</v>
      </c>
      <c r="H5" s="201">
        <v>-5215.35</v>
      </c>
      <c r="I5" s="201">
        <v>41637.671587</v>
      </c>
      <c r="J5" s="201">
        <v>-20514.25</v>
      </c>
      <c r="K5" s="201">
        <v>-9662.321311183812</v>
      </c>
      <c r="L5" s="201">
        <v>-25030.058984</v>
      </c>
      <c r="M5" s="201">
        <v>22673.55227</v>
      </c>
      <c r="N5" s="201">
        <v>-9511.54741</v>
      </c>
      <c r="O5" s="201">
        <v>-16626.977120000003</v>
      </c>
      <c r="P5" s="201">
        <v>-16116.439419999999</v>
      </c>
      <c r="Q5" s="201">
        <v>55635.31</v>
      </c>
      <c r="R5" s="201">
        <v>-24999.782900000002</v>
      </c>
      <c r="S5" s="201">
        <v>-48896.58</v>
      </c>
    </row>
    <row r="6" spans="2:19" s="100" customFormat="1" ht="18" customHeight="1">
      <c r="B6" s="100" t="s">
        <v>1256</v>
      </c>
      <c r="C6" s="248">
        <v>400</v>
      </c>
      <c r="D6" s="248">
        <v>0</v>
      </c>
      <c r="E6" s="248">
        <v>-400</v>
      </c>
      <c r="F6" s="248">
        <v>0</v>
      </c>
      <c r="G6" s="248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1">
        <v>0</v>
      </c>
      <c r="R6" s="201">
        <v>0</v>
      </c>
      <c r="S6" s="201">
        <v>0</v>
      </c>
    </row>
    <row r="7" spans="3:19" s="100" customFormat="1" ht="15.75" thickBot="1">
      <c r="C7" s="249"/>
      <c r="D7" s="250"/>
      <c r="E7" s="249"/>
      <c r="F7" s="249"/>
      <c r="G7" s="251"/>
      <c r="H7" s="208"/>
      <c r="I7" s="208"/>
      <c r="J7" s="209"/>
      <c r="K7" s="209"/>
      <c r="L7" s="210"/>
      <c r="M7" s="210"/>
      <c r="N7" s="210"/>
      <c r="O7" s="202"/>
      <c r="P7" s="202"/>
      <c r="Q7" s="202"/>
      <c r="R7" s="202"/>
      <c r="S7" s="202"/>
    </row>
    <row r="8" spans="2:19" s="100" customFormat="1" ht="24" customHeight="1" thickBot="1" thickTop="1">
      <c r="B8" s="100" t="s">
        <v>1257</v>
      </c>
      <c r="C8" s="252">
        <f aca="true" t="shared" si="1" ref="C8:K8">SUM(C5:C7)</f>
        <v>-70078.22</v>
      </c>
      <c r="D8" s="252">
        <f t="shared" si="1"/>
        <v>20304.448697314918</v>
      </c>
      <c r="E8" s="252">
        <f t="shared" si="1"/>
        <v>-14746.26000000001</v>
      </c>
      <c r="F8" s="252">
        <f t="shared" si="1"/>
        <v>110192.63</v>
      </c>
      <c r="G8" s="252">
        <f>G5+G6</f>
        <v>-56626.77328818376</v>
      </c>
      <c r="H8" s="203">
        <f t="shared" si="1"/>
        <v>-5215.35</v>
      </c>
      <c r="I8" s="203">
        <f t="shared" si="1"/>
        <v>41637.671587</v>
      </c>
      <c r="J8" s="203">
        <f t="shared" si="1"/>
        <v>-20514.25</v>
      </c>
      <c r="K8" s="203">
        <f t="shared" si="1"/>
        <v>-9662.321311183812</v>
      </c>
      <c r="L8" s="203">
        <f>SUM(L5:L6)</f>
        <v>-25030.058984</v>
      </c>
      <c r="M8" s="203">
        <f aca="true" t="shared" si="2" ref="M8:S8">M5+M6</f>
        <v>22673.55227</v>
      </c>
      <c r="N8" s="203">
        <f t="shared" si="2"/>
        <v>-9511.54741</v>
      </c>
      <c r="O8" s="203">
        <f t="shared" si="2"/>
        <v>-16626.977120000003</v>
      </c>
      <c r="P8" s="203">
        <f t="shared" si="2"/>
        <v>-16116.439419999999</v>
      </c>
      <c r="Q8" s="203">
        <f t="shared" si="2"/>
        <v>55635.31</v>
      </c>
      <c r="R8" s="203">
        <f t="shared" si="2"/>
        <v>-24999.782900000002</v>
      </c>
      <c r="S8" s="203">
        <f t="shared" si="2"/>
        <v>-48896.58</v>
      </c>
    </row>
    <row r="9" spans="1:19" s="100" customFormat="1" ht="37.5" customHeight="1" thickBot="1" thickTop="1">
      <c r="A9" s="101" t="s">
        <v>0</v>
      </c>
      <c r="B9" s="102"/>
      <c r="C9" s="253">
        <f aca="true" t="shared" si="3" ref="C9:S9">C2+C8</f>
        <v>44973.770000000004</v>
      </c>
      <c r="D9" s="253">
        <f t="shared" si="3"/>
        <v>65278.21869731492</v>
      </c>
      <c r="E9" s="253">
        <f t="shared" si="3"/>
        <v>50531.95869731491</v>
      </c>
      <c r="F9" s="253">
        <f t="shared" si="3"/>
        <v>160724.5886973149</v>
      </c>
      <c r="G9" s="253">
        <f>G2+G8</f>
        <v>104097.81540913114</v>
      </c>
      <c r="H9" s="204">
        <f t="shared" si="3"/>
        <v>155509.2386973149</v>
      </c>
      <c r="I9" s="204">
        <f t="shared" si="3"/>
        <v>197146.9102843149</v>
      </c>
      <c r="J9" s="204">
        <f t="shared" si="3"/>
        <v>176632.6602843149</v>
      </c>
      <c r="K9" s="204">
        <f t="shared" si="3"/>
        <v>166970.3389731311</v>
      </c>
      <c r="L9" s="204">
        <f t="shared" si="3"/>
        <v>141940.2799891311</v>
      </c>
      <c r="M9" s="204">
        <f t="shared" si="3"/>
        <v>164613.83225913107</v>
      </c>
      <c r="N9" s="204">
        <f t="shared" si="3"/>
        <v>155102.28484913107</v>
      </c>
      <c r="O9" s="204">
        <f t="shared" si="3"/>
        <v>138475.30772913108</v>
      </c>
      <c r="P9" s="204">
        <f t="shared" si="3"/>
        <v>122358.86830913108</v>
      </c>
      <c r="Q9" s="204">
        <f t="shared" si="3"/>
        <v>177994.17830913106</v>
      </c>
      <c r="R9" s="204">
        <f t="shared" si="3"/>
        <v>152994.39540913107</v>
      </c>
      <c r="S9" s="204">
        <f t="shared" si="3"/>
        <v>104097.81540913107</v>
      </c>
    </row>
    <row r="10" spans="3:19" s="100" customFormat="1" ht="15.75" thickTop="1">
      <c r="C10" s="254"/>
      <c r="D10" s="255"/>
      <c r="E10" s="255"/>
      <c r="F10" s="255"/>
      <c r="G10" s="104" t="s">
        <v>968</v>
      </c>
      <c r="H10" s="211">
        <v>6.316805555555556</v>
      </c>
      <c r="I10" s="211">
        <v>6.3</v>
      </c>
      <c r="J10" s="211">
        <v>6.3081</v>
      </c>
      <c r="K10" s="211">
        <v>6.2966</v>
      </c>
      <c r="L10" s="211">
        <v>6.3062</v>
      </c>
      <c r="M10" s="211">
        <v>6.3178</v>
      </c>
      <c r="N10" s="211">
        <v>6.3235</v>
      </c>
      <c r="O10" s="211">
        <v>6.3404</v>
      </c>
      <c r="P10" s="211">
        <v>6.3395</v>
      </c>
      <c r="Q10" s="211">
        <v>6.3144</v>
      </c>
      <c r="R10" s="211">
        <v>6.2267</v>
      </c>
      <c r="S10" s="211">
        <v>6.2855</v>
      </c>
    </row>
    <row r="12" ht="15">
      <c r="B12" s="268" t="s">
        <v>3</v>
      </c>
    </row>
    <row r="16" ht="12.75" customHeight="1"/>
    <row r="20" ht="12.75" customHeight="1"/>
    <row r="22" ht="15" customHeight="1"/>
  </sheetData>
  <printOptions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150" zoomScaleNormal="150" workbookViewId="0" topLeftCell="A1">
      <selection activeCell="G15" sqref="G15"/>
    </sheetView>
  </sheetViews>
  <sheetFormatPr defaultColWidth="11.00390625" defaultRowHeight="13.5"/>
  <cols>
    <col min="1" max="1" width="9.375" style="273" customWidth="1"/>
    <col min="2" max="2" width="6.875" style="171" bestFit="1" customWidth="1"/>
    <col min="3" max="3" width="41.00390625" style="273" bestFit="1" customWidth="1"/>
    <col min="4" max="5" width="12.875" style="274" bestFit="1" customWidth="1"/>
    <col min="6" max="6" width="1.12109375" style="274" customWidth="1"/>
    <col min="7" max="7" width="14.625" style="339" customWidth="1"/>
    <col min="8" max="8" width="12.875" style="294" customWidth="1"/>
    <col min="9" max="16384" width="10.875" style="273" customWidth="1"/>
  </cols>
  <sheetData>
    <row r="1" spans="1:8" ht="25.5">
      <c r="A1" s="341" t="s">
        <v>1097</v>
      </c>
      <c r="B1" s="241" t="s">
        <v>1236</v>
      </c>
      <c r="C1" s="341"/>
      <c r="D1" s="364" t="s">
        <v>1239</v>
      </c>
      <c r="E1" s="364" t="s">
        <v>1240</v>
      </c>
      <c r="F1" s="368"/>
      <c r="G1" s="367" t="s">
        <v>1304</v>
      </c>
      <c r="H1" s="361" t="s">
        <v>63</v>
      </c>
    </row>
    <row r="2" spans="1:8" ht="12.75">
      <c r="A2" s="425" t="s">
        <v>1340</v>
      </c>
      <c r="B2" s="342">
        <v>8</v>
      </c>
      <c r="C2" s="343" t="s">
        <v>1313</v>
      </c>
      <c r="D2" s="344">
        <f>'EQUITY ONLY'!F3</f>
        <v>260214.32</v>
      </c>
      <c r="E2" s="344">
        <f>'7 - Detailed Revenue'!D36</f>
        <v>199661.4781136076</v>
      </c>
      <c r="F2" s="369"/>
      <c r="G2" s="359">
        <f>E2</f>
        <v>199661.4781136076</v>
      </c>
      <c r="H2" s="353">
        <f>G2-E2</f>
        <v>0</v>
      </c>
    </row>
    <row r="3" spans="1:8" ht="12.75">
      <c r="A3" s="426"/>
      <c r="B3" s="272">
        <v>9</v>
      </c>
      <c r="C3" s="275" t="s">
        <v>1179</v>
      </c>
      <c r="D3" s="276">
        <v>0</v>
      </c>
      <c r="E3" s="276">
        <f>'7 - Detailed Revenue'!D23</f>
        <v>39750</v>
      </c>
      <c r="F3" s="370"/>
      <c r="G3" s="360">
        <f>E3</f>
        <v>39750</v>
      </c>
      <c r="H3" s="354">
        <f aca="true" t="shared" si="0" ref="H3:H16">G3-E3</f>
        <v>0</v>
      </c>
    </row>
    <row r="4" spans="1:8" ht="12.75">
      <c r="A4" s="426"/>
      <c r="B4" s="272">
        <v>10</v>
      </c>
      <c r="C4" s="275" t="s">
        <v>1337</v>
      </c>
      <c r="D4" s="276">
        <v>0</v>
      </c>
      <c r="E4" s="276">
        <v>0</v>
      </c>
      <c r="F4" s="370"/>
      <c r="G4" s="360">
        <v>133.47</v>
      </c>
      <c r="H4" s="355">
        <f t="shared" si="0"/>
        <v>133.47</v>
      </c>
    </row>
    <row r="5" spans="1:8" ht="12.75">
      <c r="A5" s="426"/>
      <c r="B5" s="272">
        <v>11</v>
      </c>
      <c r="C5" s="275" t="s">
        <v>1338</v>
      </c>
      <c r="D5" s="276">
        <v>0</v>
      </c>
      <c r="E5" s="276">
        <v>0</v>
      </c>
      <c r="F5" s="370"/>
      <c r="G5" s="360">
        <v>0</v>
      </c>
      <c r="H5" s="354">
        <f t="shared" si="0"/>
        <v>0</v>
      </c>
    </row>
    <row r="6" spans="1:8" ht="12.75">
      <c r="A6" s="427"/>
      <c r="B6" s="345">
        <v>12</v>
      </c>
      <c r="C6" s="348" t="s">
        <v>1339</v>
      </c>
      <c r="D6" s="349">
        <f>SUM(D2:D5)</f>
        <v>260214.32</v>
      </c>
      <c r="E6" s="350">
        <f>SUM(E2:E5)</f>
        <v>239411.4781136076</v>
      </c>
      <c r="F6" s="371"/>
      <c r="G6" s="362">
        <f>SUM(G2:G5)</f>
        <v>239544.9481136076</v>
      </c>
      <c r="H6" s="356">
        <f t="shared" si="0"/>
        <v>133.47000000000116</v>
      </c>
    </row>
    <row r="7" spans="1:8" ht="12.75">
      <c r="A7" s="425" t="s">
        <v>1095</v>
      </c>
      <c r="B7" s="272">
        <v>13</v>
      </c>
      <c r="C7" s="275" t="s">
        <v>1341</v>
      </c>
      <c r="D7" s="276">
        <v>0</v>
      </c>
      <c r="E7" s="276">
        <v>0</v>
      </c>
      <c r="F7" s="370"/>
      <c r="G7" s="360">
        <f>E7</f>
        <v>0</v>
      </c>
      <c r="H7" s="354">
        <f t="shared" si="0"/>
        <v>0</v>
      </c>
    </row>
    <row r="8" spans="1:8" ht="12.75">
      <c r="A8" s="426"/>
      <c r="B8" s="272">
        <v>14</v>
      </c>
      <c r="C8" s="275" t="s">
        <v>1342</v>
      </c>
      <c r="D8" s="276">
        <v>0</v>
      </c>
      <c r="E8" s="276">
        <v>0</v>
      </c>
      <c r="F8" s="370"/>
      <c r="G8" s="360">
        <f>E8</f>
        <v>0</v>
      </c>
      <c r="H8" s="354">
        <f t="shared" si="0"/>
        <v>0</v>
      </c>
    </row>
    <row r="9" spans="1:8" ht="12.75">
      <c r="A9" s="426"/>
      <c r="B9" s="272">
        <v>15</v>
      </c>
      <c r="C9" s="275" t="s">
        <v>1248</v>
      </c>
      <c r="D9" s="276">
        <v>54063.52</v>
      </c>
      <c r="E9" s="276">
        <f>SUM('5 - P&amp;L Summary'!E16:E21)</f>
        <v>82848.75</v>
      </c>
      <c r="F9" s="370"/>
      <c r="G9" s="360">
        <f>E9</f>
        <v>82848.75</v>
      </c>
      <c r="H9" s="354">
        <f t="shared" si="0"/>
        <v>0</v>
      </c>
    </row>
    <row r="10" spans="1:8" ht="12.75">
      <c r="A10" s="426"/>
      <c r="B10" s="272" t="s">
        <v>1237</v>
      </c>
      <c r="C10" s="275" t="s">
        <v>1343</v>
      </c>
      <c r="D10" s="276">
        <v>0</v>
      </c>
      <c r="E10" s="276">
        <v>0</v>
      </c>
      <c r="F10" s="370"/>
      <c r="G10" s="360">
        <f>E10</f>
        <v>0</v>
      </c>
      <c r="H10" s="354">
        <f t="shared" si="0"/>
        <v>0</v>
      </c>
    </row>
    <row r="11" spans="1:8" ht="12.75">
      <c r="A11" s="426"/>
      <c r="B11" s="272" t="s">
        <v>1238</v>
      </c>
      <c r="C11" s="275" t="s">
        <v>1344</v>
      </c>
      <c r="D11" s="277"/>
      <c r="E11" s="277"/>
      <c r="F11" s="370"/>
      <c r="G11" s="365"/>
      <c r="H11" s="366"/>
    </row>
    <row r="12" spans="1:8" ht="12.75">
      <c r="A12" s="426"/>
      <c r="B12" s="272">
        <v>17</v>
      </c>
      <c r="C12" s="275" t="s">
        <v>1345</v>
      </c>
      <c r="D12" s="276">
        <f>-1*'EQUITY ONLY'!F4+'0 - 990-pg1'!G4-D9</f>
        <v>96091.64000000001</v>
      </c>
      <c r="E12" s="276">
        <f>-1*'EQUITY ONLY'!G4-E9</f>
        <v>213189.49137999996</v>
      </c>
      <c r="F12" s="370"/>
      <c r="G12" s="360">
        <f>E12</f>
        <v>213189.49137999996</v>
      </c>
      <c r="H12" s="354">
        <f t="shared" si="0"/>
        <v>0</v>
      </c>
    </row>
    <row r="13" spans="1:8" ht="12.75">
      <c r="A13" s="426"/>
      <c r="B13" s="272">
        <v>18</v>
      </c>
      <c r="C13" s="275" t="s">
        <v>1346</v>
      </c>
      <c r="D13" s="276">
        <f>SUM(D7:D12)</f>
        <v>150155.16</v>
      </c>
      <c r="E13" s="276">
        <f>SUM(E7:E12)</f>
        <v>296038.24137999996</v>
      </c>
      <c r="F13" s="370"/>
      <c r="G13" s="360">
        <f>E13</f>
        <v>296038.24137999996</v>
      </c>
      <c r="H13" s="354">
        <f t="shared" si="0"/>
        <v>0</v>
      </c>
    </row>
    <row r="14" spans="1:8" ht="12.75">
      <c r="A14" s="427"/>
      <c r="B14" s="272">
        <v>19</v>
      </c>
      <c r="C14" s="275" t="s">
        <v>1347</v>
      </c>
      <c r="D14" s="276">
        <f>D6-D13</f>
        <v>110059.16</v>
      </c>
      <c r="E14" s="351">
        <f>E6-E13</f>
        <v>-56626.76326639237</v>
      </c>
      <c r="F14" s="370"/>
      <c r="G14" s="360">
        <f>G6-G13</f>
        <v>-56493.29326639237</v>
      </c>
      <c r="H14" s="355">
        <f t="shared" si="0"/>
        <v>133.47000000000116</v>
      </c>
    </row>
    <row r="15" spans="1:8" ht="12.75">
      <c r="A15" s="428" t="s">
        <v>1096</v>
      </c>
      <c r="B15" s="342">
        <v>20</v>
      </c>
      <c r="C15" s="343" t="s">
        <v>1348</v>
      </c>
      <c r="D15" s="344">
        <f>'EQUITY ONLY'!F9</f>
        <v>160724.5886973149</v>
      </c>
      <c r="E15" s="344">
        <v>103964.36</v>
      </c>
      <c r="F15" s="369"/>
      <c r="G15" s="359">
        <f>'2 - Balance'!D7</f>
        <v>198853.0760321375</v>
      </c>
      <c r="H15" s="357">
        <f t="shared" si="0"/>
        <v>94888.7160321375</v>
      </c>
    </row>
    <row r="16" spans="1:8" ht="12.75">
      <c r="A16" s="429"/>
      <c r="B16" s="272">
        <v>21</v>
      </c>
      <c r="C16" s="275" t="s">
        <v>1349</v>
      </c>
      <c r="D16" s="276">
        <v>120000</v>
      </c>
      <c r="E16" s="276">
        <v>120000</v>
      </c>
      <c r="F16" s="370"/>
      <c r="G16" s="360">
        <f>'2 - Balance'!D14</f>
        <v>214755</v>
      </c>
      <c r="H16" s="355">
        <f t="shared" si="0"/>
        <v>94755</v>
      </c>
    </row>
    <row r="17" spans="1:8" ht="12.75">
      <c r="A17" s="430"/>
      <c r="B17" s="345">
        <v>22</v>
      </c>
      <c r="C17" s="346" t="s">
        <v>1350</v>
      </c>
      <c r="D17" s="347">
        <f>D15-D16</f>
        <v>40724.5886973149</v>
      </c>
      <c r="E17" s="352">
        <f>E15-E16</f>
        <v>-16035.64</v>
      </c>
      <c r="F17" s="372"/>
      <c r="G17" s="363">
        <f>'2 - Balance'!D19</f>
        <v>-15902.184590868841</v>
      </c>
      <c r="H17" s="358">
        <f>H6</f>
        <v>133.47000000000116</v>
      </c>
    </row>
  </sheetData>
  <mergeCells count="3">
    <mergeCell ref="A2:A6"/>
    <mergeCell ref="A15:A17"/>
    <mergeCell ref="A7:A14"/>
  </mergeCells>
  <printOptions gridLines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zoomScale="150" zoomScaleNormal="150" workbookViewId="0" topLeftCell="A1">
      <selection activeCell="B5" sqref="B5"/>
    </sheetView>
  </sheetViews>
  <sheetFormatPr defaultColWidth="11.00390625" defaultRowHeight="13.5"/>
  <cols>
    <col min="1" max="1" width="9.00390625" style="406" customWidth="1"/>
    <col min="2" max="2" width="39.625" style="406" customWidth="1"/>
    <col min="3" max="3" width="0.12890625" style="424" hidden="1" customWidth="1"/>
    <col min="4" max="4" width="12.375" style="406" hidden="1" customWidth="1"/>
    <col min="5" max="5" width="12.125" style="406" hidden="1" customWidth="1"/>
    <col min="6" max="6" width="12.375" style="406" hidden="1" customWidth="1"/>
    <col min="7" max="7" width="17.125" style="406" customWidth="1"/>
    <col min="8" max="8" width="17.375" style="406" customWidth="1"/>
    <col min="9" max="10" width="11.625" style="62" customWidth="1"/>
    <col min="11" max="13" width="12.375" style="62" bestFit="1" customWidth="1"/>
    <col min="14" max="15" width="12.375" style="62" customWidth="1"/>
    <col min="16" max="19" width="12.375" style="51" bestFit="1" customWidth="1"/>
    <col min="20" max="20" width="11.625" style="51" bestFit="1" customWidth="1"/>
    <col min="21" max="16384" width="10.875" style="51" customWidth="1"/>
  </cols>
  <sheetData>
    <row r="1" spans="1:20" ht="12.75">
      <c r="A1" s="398"/>
      <c r="B1" s="398"/>
      <c r="C1" s="399">
        <v>2008</v>
      </c>
      <c r="D1" s="399">
        <v>2009</v>
      </c>
      <c r="E1" s="399">
        <v>2010</v>
      </c>
      <c r="F1" s="399">
        <v>2011</v>
      </c>
      <c r="G1" s="400">
        <v>2011</v>
      </c>
      <c r="H1" s="400">
        <v>2012</v>
      </c>
      <c r="I1" s="205" t="s">
        <v>954</v>
      </c>
      <c r="J1" s="205" t="s">
        <v>955</v>
      </c>
      <c r="K1" s="205" t="s">
        <v>1112</v>
      </c>
      <c r="L1" s="205" t="s">
        <v>1113</v>
      </c>
      <c r="M1" s="206" t="s">
        <v>1114</v>
      </c>
      <c r="N1" s="206" t="s">
        <v>1115</v>
      </c>
      <c r="O1" s="206" t="s">
        <v>1116</v>
      </c>
      <c r="P1" s="206" t="s">
        <v>1117</v>
      </c>
      <c r="Q1" s="206" t="s">
        <v>964</v>
      </c>
      <c r="R1" s="206" t="s">
        <v>965</v>
      </c>
      <c r="S1" s="206" t="s">
        <v>966</v>
      </c>
      <c r="T1" s="206" t="s">
        <v>967</v>
      </c>
    </row>
    <row r="2" spans="1:20" s="147" customFormat="1" ht="21.75" customHeight="1" thickBot="1">
      <c r="A2" s="401" t="s">
        <v>1359</v>
      </c>
      <c r="B2" s="402"/>
      <c r="C2" s="403">
        <v>115051.99</v>
      </c>
      <c r="D2" s="403">
        <v>44973.770000000004</v>
      </c>
      <c r="E2" s="403">
        <v>65278.21869731492</v>
      </c>
      <c r="F2" s="403">
        <v>50531.95869731491</v>
      </c>
      <c r="G2" s="404">
        <f>G11-G10</f>
        <v>50531.96000000002</v>
      </c>
      <c r="H2" s="404">
        <f>G11</f>
        <v>217211.69185157045</v>
      </c>
      <c r="I2" s="405">
        <f>G11</f>
        <v>217211.69185157045</v>
      </c>
      <c r="J2" s="405">
        <f aca="true" t="shared" si="0" ref="J2:T2">I11</f>
        <v>215966.19311803448</v>
      </c>
      <c r="K2" s="405">
        <f t="shared" si="0"/>
        <v>307091.66825396824</v>
      </c>
      <c r="L2" s="405">
        <f t="shared" si="0"/>
        <v>300210.0248133352</v>
      </c>
      <c r="M2" s="405">
        <f t="shared" si="0"/>
        <v>299964.0325175492</v>
      </c>
      <c r="N2" s="405">
        <f t="shared" si="0"/>
        <v>301880.0098252513</v>
      </c>
      <c r="O2" s="405">
        <f t="shared" si="0"/>
        <v>327943.49584095733</v>
      </c>
      <c r="P2" s="405">
        <f t="shared" si="0"/>
        <v>319981.51504388393</v>
      </c>
      <c r="Q2" s="405">
        <f t="shared" si="0"/>
        <v>307613.67579837237</v>
      </c>
      <c r="R2" s="405">
        <f t="shared" si="0"/>
        <v>300672.4139821753</v>
      </c>
      <c r="S2" s="405">
        <f t="shared" si="0"/>
        <v>379606.924548334</v>
      </c>
      <c r="T2" s="405">
        <f t="shared" si="0"/>
        <v>236022.59192252724</v>
      </c>
    </row>
    <row r="3" spans="2:20" ht="21.75" customHeight="1" thickTop="1">
      <c r="B3" s="407" t="s">
        <v>4</v>
      </c>
      <c r="C3" s="408">
        <v>10206</v>
      </c>
      <c r="D3" s="408">
        <v>192815.2045703999</v>
      </c>
      <c r="E3" s="408">
        <v>104368.98</v>
      </c>
      <c r="F3" s="408">
        <v>260214.32</v>
      </c>
      <c r="G3" s="408">
        <f>'EQUITY ONLY'!F3</f>
        <v>260214.32</v>
      </c>
      <c r="H3" s="408">
        <f>SUM(I3:T3)</f>
        <v>239411.4680918162</v>
      </c>
      <c r="I3" s="409">
        <f>'EQUITY ONLY'!H3</f>
        <v>1583.08</v>
      </c>
      <c r="J3" s="409">
        <f>'EQUITY ONLY'!I3</f>
        <v>101586.301587</v>
      </c>
      <c r="K3" s="409">
        <f>'EQUITY ONLY'!J3</f>
        <v>7390.89</v>
      </c>
      <c r="L3" s="409">
        <f>'EQUITY ONLY'!K3</f>
        <v>1588.1586888161867</v>
      </c>
      <c r="M3" s="409">
        <f>'EQUITY ONLY'!L3</f>
        <v>1585.741016</v>
      </c>
      <c r="N3" s="409">
        <f>'EQUITY ONLY'!M3</f>
        <v>31625.8</v>
      </c>
      <c r="O3" s="409">
        <f>'EQUITY ONLY'!N3</f>
        <v>1581.4027</v>
      </c>
      <c r="P3" s="409">
        <f>'EQUITY ONLY'!O3</f>
        <v>1577.187</v>
      </c>
      <c r="Q3" s="409">
        <f>'EQUITY ONLY'!P3</f>
        <v>1601.45</v>
      </c>
      <c r="R3" s="409">
        <f>'EQUITY ONLY'!Q3</f>
        <v>86083.68</v>
      </c>
      <c r="S3" s="409">
        <f>'EQUITY ONLY'!R3</f>
        <v>1605.9871</v>
      </c>
      <c r="T3" s="409">
        <f>'EQUITY ONLY'!S3</f>
        <v>1601.79</v>
      </c>
    </row>
    <row r="4" spans="2:20" ht="21.75" customHeight="1">
      <c r="B4" s="407" t="s">
        <v>5</v>
      </c>
      <c r="C4" s="408">
        <v>-80684.22</v>
      </c>
      <c r="D4" s="408">
        <v>-172510.75587308497</v>
      </c>
      <c r="E4" s="408">
        <v>-118715.24</v>
      </c>
      <c r="F4" s="408">
        <v>-150021.69</v>
      </c>
      <c r="G4" s="408">
        <f>'EQUITY ONLY'!F4</f>
        <v>-150021.69</v>
      </c>
      <c r="H4" s="408">
        <f>SUM(I4:T4)</f>
        <v>-296038.24137999996</v>
      </c>
      <c r="I4" s="409">
        <f>'EQUITY ONLY'!H4</f>
        <v>-6798.43</v>
      </c>
      <c r="J4" s="409">
        <f>'EQUITY ONLY'!I4</f>
        <v>-59948.63</v>
      </c>
      <c r="K4" s="409">
        <f>'EQUITY ONLY'!J4</f>
        <v>-27905.14</v>
      </c>
      <c r="L4" s="409">
        <f>'EQUITY ONLY'!K4</f>
        <v>-11250.48</v>
      </c>
      <c r="M4" s="409">
        <f>'EQUITY ONLY'!L4</f>
        <v>-26615.8</v>
      </c>
      <c r="N4" s="409">
        <f>'EQUITY ONLY'!M4</f>
        <v>-8952.24773</v>
      </c>
      <c r="O4" s="409">
        <f>'EQUITY ONLY'!N4</f>
        <v>-11092.95011</v>
      </c>
      <c r="P4" s="409">
        <f>'EQUITY ONLY'!O4</f>
        <v>-18204.16412</v>
      </c>
      <c r="Q4" s="409">
        <f>'EQUITY ONLY'!P4</f>
        <v>-17717.88942</v>
      </c>
      <c r="R4" s="409">
        <f>'EQUITY ONLY'!Q4</f>
        <v>-30448.37</v>
      </c>
      <c r="S4" s="409">
        <f>'EQUITY ONLY'!R4</f>
        <v>-26605.77</v>
      </c>
      <c r="T4" s="409">
        <f>'EQUITY ONLY'!S4</f>
        <v>-50498.37</v>
      </c>
    </row>
    <row r="5" spans="1:20" s="147" customFormat="1" ht="21.75" customHeight="1">
      <c r="A5" s="402"/>
      <c r="B5" s="410" t="s">
        <v>1270</v>
      </c>
      <c r="C5" s="411">
        <v>-70478.22</v>
      </c>
      <c r="D5" s="411">
        <v>20304.448697314918</v>
      </c>
      <c r="E5" s="411">
        <v>-14346.26000000001</v>
      </c>
      <c r="F5" s="411">
        <v>110192.63</v>
      </c>
      <c r="G5" s="411">
        <f>SUM(G3:G4)</f>
        <v>110192.63</v>
      </c>
      <c r="H5" s="411">
        <f>SUM(H3:H4)</f>
        <v>-56626.77328818376</v>
      </c>
      <c r="I5" s="412">
        <f aca="true" t="shared" si="1" ref="I5:T5">SUM(I3:I4)</f>
        <v>-5215.35</v>
      </c>
      <c r="J5" s="412">
        <f t="shared" si="1"/>
        <v>41637.671587</v>
      </c>
      <c r="K5" s="412">
        <f t="shared" si="1"/>
        <v>-20514.25</v>
      </c>
      <c r="L5" s="412">
        <f t="shared" si="1"/>
        <v>-9662.321311183812</v>
      </c>
      <c r="M5" s="412">
        <f t="shared" si="1"/>
        <v>-25030.058984</v>
      </c>
      <c r="N5" s="412">
        <f t="shared" si="1"/>
        <v>22673.55227</v>
      </c>
      <c r="O5" s="412">
        <f t="shared" si="1"/>
        <v>-9511.54741</v>
      </c>
      <c r="P5" s="412">
        <f t="shared" si="1"/>
        <v>-16626.977120000003</v>
      </c>
      <c r="Q5" s="412">
        <f t="shared" si="1"/>
        <v>-16116.439419999999</v>
      </c>
      <c r="R5" s="412">
        <f t="shared" si="1"/>
        <v>55635.31</v>
      </c>
      <c r="S5" s="412">
        <f t="shared" si="1"/>
        <v>-24999.782900000002</v>
      </c>
      <c r="T5" s="412">
        <f t="shared" si="1"/>
        <v>-48896.58</v>
      </c>
    </row>
    <row r="6" spans="2:20" ht="21.75" customHeight="1">
      <c r="B6" s="410" t="s">
        <v>118</v>
      </c>
      <c r="C6" s="408">
        <v>400</v>
      </c>
      <c r="D6" s="408">
        <v>0</v>
      </c>
      <c r="E6" s="408">
        <v>-400</v>
      </c>
      <c r="F6" s="408">
        <v>0</v>
      </c>
      <c r="G6" s="413"/>
      <c r="H6" s="408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</row>
    <row r="7" spans="2:20" ht="21.75" customHeight="1" hidden="1">
      <c r="B7" s="414" t="s">
        <v>119</v>
      </c>
      <c r="C7" s="408"/>
      <c r="D7" s="408"/>
      <c r="E7" s="408"/>
      <c r="F7" s="408"/>
      <c r="G7" s="413">
        <v>0</v>
      </c>
      <c r="H7" s="408">
        <f>-G8</f>
        <v>-56487.10185157042</v>
      </c>
      <c r="I7" s="409">
        <f>-G8</f>
        <v>-56487.10185157042</v>
      </c>
      <c r="J7" s="409">
        <f>-I8</f>
        <v>-60456.95311803446</v>
      </c>
      <c r="K7" s="409">
        <f aca="true" t="shared" si="2" ref="K7:T7">-J8</f>
        <v>-109944.75666696824</v>
      </c>
      <c r="L7" s="409">
        <f t="shared" si="2"/>
        <v>-123577.36322633522</v>
      </c>
      <c r="M7" s="409">
        <f t="shared" si="2"/>
        <v>-132993.692241733</v>
      </c>
      <c r="N7" s="409">
        <f t="shared" si="2"/>
        <v>-159939.72853343512</v>
      </c>
      <c r="O7" s="409">
        <f t="shared" si="2"/>
        <v>-163329.66227914114</v>
      </c>
      <c r="P7" s="409">
        <f t="shared" si="2"/>
        <v>-164879.22889206774</v>
      </c>
      <c r="Q7" s="409">
        <f t="shared" si="2"/>
        <v>-169138.3667665562</v>
      </c>
      <c r="R7" s="409">
        <f t="shared" si="2"/>
        <v>-178313.5443703591</v>
      </c>
      <c r="S7" s="409">
        <f t="shared" si="2"/>
        <v>-201612.7449365178</v>
      </c>
      <c r="T7" s="409">
        <f t="shared" si="2"/>
        <v>-83028.19521071104</v>
      </c>
    </row>
    <row r="8" spans="2:20" ht="21.75" customHeight="1" hidden="1">
      <c r="B8" s="414" t="s">
        <v>6</v>
      </c>
      <c r="C8" s="408"/>
      <c r="D8" s="408"/>
      <c r="E8" s="408"/>
      <c r="F8" s="408"/>
      <c r="G8" s="408">
        <f>'3 - Monthly Balance'!C15</f>
        <v>56487.10185157042</v>
      </c>
      <c r="H8" s="408">
        <f>T8</f>
        <v>94755.26</v>
      </c>
      <c r="I8" s="409">
        <f>SUM('3 - Monthly Balance'!D14:D15)</f>
        <v>60456.95311803446</v>
      </c>
      <c r="J8" s="409">
        <f>SUM('3 - Monthly Balance'!E14:E15)</f>
        <v>109944.75666696824</v>
      </c>
      <c r="K8" s="409">
        <f>SUM('3 - Monthly Balance'!F14:F15)</f>
        <v>123577.36322633522</v>
      </c>
      <c r="L8" s="409">
        <f>SUM('3 - Monthly Balance'!G14:G15)</f>
        <v>132993.692241733</v>
      </c>
      <c r="M8" s="409">
        <f>SUM('3 - Monthly Balance'!H14:H15)</f>
        <v>159939.72853343512</v>
      </c>
      <c r="N8" s="409">
        <f>SUM('3 - Monthly Balance'!I14:I15)</f>
        <v>163329.66227914114</v>
      </c>
      <c r="O8" s="409">
        <f>SUM('3 - Monthly Balance'!J14:J15)</f>
        <v>164879.22889206774</v>
      </c>
      <c r="P8" s="409">
        <f>SUM('3 - Monthly Balance'!K14:K15)</f>
        <v>169138.3667665562</v>
      </c>
      <c r="Q8" s="409">
        <f>SUM('3 - Monthly Balance'!L14:L15)</f>
        <v>178313.5443703591</v>
      </c>
      <c r="R8" s="409">
        <f>SUM('3 - Monthly Balance'!M14:M15)</f>
        <v>201612.7449365178</v>
      </c>
      <c r="S8" s="409">
        <f>SUM('3 - Monthly Balance'!N14:N15)</f>
        <v>83028.19521071104</v>
      </c>
      <c r="T8" s="409">
        <f>SUM('3 - Monthly Balance'!O14:O15)</f>
        <v>94755.26</v>
      </c>
    </row>
    <row r="9" spans="1:20" s="147" customFormat="1" ht="21.75" customHeight="1" thickBot="1">
      <c r="A9" s="402"/>
      <c r="B9" s="414" t="s">
        <v>7</v>
      </c>
      <c r="C9" s="411"/>
      <c r="D9" s="411"/>
      <c r="E9" s="411"/>
      <c r="F9" s="411"/>
      <c r="G9" s="411">
        <f>SUM(G7:G8)</f>
        <v>56487.10185157042</v>
      </c>
      <c r="H9" s="411">
        <f>SUM(H7:H8)</f>
        <v>38268.158148429575</v>
      </c>
      <c r="I9" s="412">
        <f aca="true" t="shared" si="3" ref="I9:T9">SUM(I7:I8)</f>
        <v>3969.8512664640366</v>
      </c>
      <c r="J9" s="412">
        <f t="shared" si="3"/>
        <v>49487.803548933785</v>
      </c>
      <c r="K9" s="412">
        <f t="shared" si="3"/>
        <v>13632.606559366977</v>
      </c>
      <c r="L9" s="412">
        <f t="shared" si="3"/>
        <v>9416.329015397772</v>
      </c>
      <c r="M9" s="412">
        <f t="shared" si="3"/>
        <v>26946.036291702127</v>
      </c>
      <c r="N9" s="412">
        <f t="shared" si="3"/>
        <v>3389.9337457060174</v>
      </c>
      <c r="O9" s="412">
        <f t="shared" si="3"/>
        <v>1549.5666129266028</v>
      </c>
      <c r="P9" s="412">
        <f t="shared" si="3"/>
        <v>4259.137874488457</v>
      </c>
      <c r="Q9" s="412">
        <f t="shared" si="3"/>
        <v>9175.177603802906</v>
      </c>
      <c r="R9" s="412">
        <f t="shared" si="3"/>
        <v>23299.200566158688</v>
      </c>
      <c r="S9" s="412">
        <f t="shared" si="3"/>
        <v>-118584.54972580675</v>
      </c>
      <c r="T9" s="412">
        <f t="shared" si="3"/>
        <v>11727.064789288954</v>
      </c>
    </row>
    <row r="10" spans="2:20" ht="21.75" customHeight="1" thickBot="1" thickTop="1">
      <c r="B10" s="402" t="s">
        <v>1257</v>
      </c>
      <c r="C10" s="415">
        <v>-70078.22</v>
      </c>
      <c r="D10" s="415">
        <v>20304.448697314918</v>
      </c>
      <c r="E10" s="415">
        <v>-14746.26000000001</v>
      </c>
      <c r="F10" s="415">
        <v>110192.63</v>
      </c>
      <c r="G10" s="415">
        <f>G5+G9</f>
        <v>166679.73185157042</v>
      </c>
      <c r="H10" s="415">
        <f>H5+H9</f>
        <v>-18358.615139754183</v>
      </c>
      <c r="I10" s="416">
        <f>I5+I9</f>
        <v>-1245.4987335359638</v>
      </c>
      <c r="J10" s="416">
        <f aca="true" t="shared" si="4" ref="J10:T10">J5+J9</f>
        <v>91125.47513593378</v>
      </c>
      <c r="K10" s="416">
        <f t="shared" si="4"/>
        <v>-6881.643440633023</v>
      </c>
      <c r="L10" s="416">
        <f t="shared" si="4"/>
        <v>-245.9922957860399</v>
      </c>
      <c r="M10" s="416">
        <f t="shared" si="4"/>
        <v>1915.9773077021273</v>
      </c>
      <c r="N10" s="416">
        <f t="shared" si="4"/>
        <v>26063.486015706017</v>
      </c>
      <c r="O10" s="416">
        <f t="shared" si="4"/>
        <v>-7961.980797073396</v>
      </c>
      <c r="P10" s="416">
        <f t="shared" si="4"/>
        <v>-12367.839245511546</v>
      </c>
      <c r="Q10" s="416">
        <f t="shared" si="4"/>
        <v>-6941.261816197093</v>
      </c>
      <c r="R10" s="416">
        <f t="shared" si="4"/>
        <v>78934.51056615869</v>
      </c>
      <c r="S10" s="416">
        <f t="shared" si="4"/>
        <v>-143584.33262580674</v>
      </c>
      <c r="T10" s="416">
        <f t="shared" si="4"/>
        <v>-37169.51521071105</v>
      </c>
    </row>
    <row r="11" spans="1:20" ht="21.75" customHeight="1" thickBot="1" thickTop="1">
      <c r="A11" s="431" t="s">
        <v>8</v>
      </c>
      <c r="B11" s="431"/>
      <c r="C11" s="417">
        <v>44973.770000000004</v>
      </c>
      <c r="D11" s="417">
        <v>65278.21869731492</v>
      </c>
      <c r="E11" s="417">
        <v>50531.95869731491</v>
      </c>
      <c r="F11" s="417">
        <v>160724.5886973149</v>
      </c>
      <c r="G11" s="418">
        <f>'3 - Monthly Balance'!C10</f>
        <v>217211.69185157045</v>
      </c>
      <c r="H11" s="418">
        <f>H2+H10</f>
        <v>198853.07671181625</v>
      </c>
      <c r="I11" s="419">
        <f>I2+I10</f>
        <v>215966.19311803448</v>
      </c>
      <c r="J11" s="419">
        <f aca="true" t="shared" si="5" ref="J11:T11">J2+J10</f>
        <v>307091.66825396824</v>
      </c>
      <c r="K11" s="419">
        <f t="shared" si="5"/>
        <v>300210.0248133352</v>
      </c>
      <c r="L11" s="419">
        <f t="shared" si="5"/>
        <v>299964.0325175492</v>
      </c>
      <c r="M11" s="419">
        <f t="shared" si="5"/>
        <v>301880.0098252513</v>
      </c>
      <c r="N11" s="419">
        <f t="shared" si="5"/>
        <v>327943.49584095733</v>
      </c>
      <c r="O11" s="419">
        <f t="shared" si="5"/>
        <v>319981.51504388393</v>
      </c>
      <c r="P11" s="419">
        <f t="shared" si="5"/>
        <v>307613.67579837237</v>
      </c>
      <c r="Q11" s="419">
        <f t="shared" si="5"/>
        <v>300672.4139821753</v>
      </c>
      <c r="R11" s="419">
        <f t="shared" si="5"/>
        <v>379606.924548334</v>
      </c>
      <c r="S11" s="419">
        <f t="shared" si="5"/>
        <v>236022.59192252724</v>
      </c>
      <c r="T11" s="419">
        <f t="shared" si="5"/>
        <v>198853.0767118162</v>
      </c>
    </row>
    <row r="12" spans="1:8" ht="13.5" thickTop="1">
      <c r="A12" s="420"/>
      <c r="B12" s="421"/>
      <c r="C12" s="422"/>
      <c r="D12" s="420"/>
      <c r="E12" s="420"/>
      <c r="F12" s="420"/>
      <c r="G12" s="423"/>
      <c r="H12" s="423"/>
    </row>
  </sheetData>
  <mergeCells count="1">
    <mergeCell ref="A11:B11"/>
  </mergeCells>
  <printOptions/>
  <pageMargins left="0.75" right="0.75" top="1" bottom="1" header="0.5" footer="0.5"/>
  <pageSetup orientation="portrait" paperSize="9" scale="89"/>
  <colBreaks count="2" manualBreakCount="2">
    <brk id="8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200" zoomScaleNormal="200" workbookViewId="0" topLeftCell="A3">
      <selection activeCell="C6" sqref="C6"/>
    </sheetView>
  </sheetViews>
  <sheetFormatPr defaultColWidth="8.875" defaultRowHeight="13.5"/>
  <cols>
    <col min="1" max="1" width="5.875" style="2" customWidth="1"/>
    <col min="2" max="2" width="33.00390625" style="2" bestFit="1" customWidth="1"/>
    <col min="3" max="3" width="18.625" style="2" customWidth="1"/>
    <col min="4" max="4" width="15.375" style="383" customWidth="1"/>
    <col min="5" max="5" width="11.625" style="2" bestFit="1" customWidth="1"/>
    <col min="6" max="16384" width="8.875" style="2" customWidth="1"/>
  </cols>
  <sheetData>
    <row r="1" spans="1:4" ht="16.5" customHeight="1">
      <c r="A1" s="432" t="s">
        <v>33</v>
      </c>
      <c r="B1" s="432"/>
      <c r="C1" s="392" t="s">
        <v>31</v>
      </c>
      <c r="D1" s="391" t="s">
        <v>32</v>
      </c>
    </row>
    <row r="2" spans="1:5" ht="15">
      <c r="A2" s="4" t="s">
        <v>1258</v>
      </c>
      <c r="B2" s="3"/>
      <c r="C2" s="315" t="s">
        <v>43</v>
      </c>
      <c r="D2" s="373" t="s">
        <v>1235</v>
      </c>
      <c r="E2" s="3"/>
    </row>
    <row r="3" spans="2:5" ht="12.75">
      <c r="B3" s="5" t="s">
        <v>1259</v>
      </c>
      <c r="C3" s="3"/>
      <c r="D3" s="374"/>
      <c r="E3" s="3"/>
    </row>
    <row r="4" spans="2:5" ht="12.75">
      <c r="B4" s="6" t="s">
        <v>1250</v>
      </c>
      <c r="C4" s="308">
        <f>'3 - Monthly Balance'!C9</f>
        <v>217211.69185157045</v>
      </c>
      <c r="D4" s="375">
        <f>'3 - Monthly Balance'!O9</f>
        <v>198853.0760321375</v>
      </c>
      <c r="E4" s="3"/>
    </row>
    <row r="5" spans="2:5" ht="12.75">
      <c r="B5" s="6" t="s">
        <v>1260</v>
      </c>
      <c r="C5" s="308">
        <v>0</v>
      </c>
      <c r="D5" s="375">
        <v>0</v>
      </c>
      <c r="E5" s="3"/>
    </row>
    <row r="6" spans="2:5" ht="13.5" thickBot="1">
      <c r="B6" s="5" t="s">
        <v>1261</v>
      </c>
      <c r="C6" s="309">
        <f>SUM(C4:C5)</f>
        <v>217211.69185157045</v>
      </c>
      <c r="D6" s="376">
        <f>SUM(D4:D5)</f>
        <v>198853.0760321375</v>
      </c>
      <c r="E6" s="3"/>
    </row>
    <row r="7" spans="1:5" ht="15.75" thickBot="1">
      <c r="A7" s="4" t="s">
        <v>1130</v>
      </c>
      <c r="B7" s="3"/>
      <c r="C7" s="310">
        <f>C6</f>
        <v>217211.69185157045</v>
      </c>
      <c r="D7" s="377">
        <f>D6</f>
        <v>198853.0760321375</v>
      </c>
      <c r="E7" s="3"/>
    </row>
    <row r="8" spans="2:5" ht="13.5" thickTop="1">
      <c r="B8" s="3"/>
      <c r="C8" s="311"/>
      <c r="D8" s="378"/>
      <c r="E8" s="3"/>
    </row>
    <row r="9" spans="1:5" ht="15">
      <c r="A9" s="4" t="s">
        <v>1131</v>
      </c>
      <c r="B9" s="3"/>
      <c r="C9" s="311"/>
      <c r="D9" s="378"/>
      <c r="E9" s="3"/>
    </row>
    <row r="10" spans="2:5" ht="12.75">
      <c r="B10" s="5" t="s">
        <v>1132</v>
      </c>
      <c r="C10" s="311"/>
      <c r="D10" s="378"/>
      <c r="E10" s="3"/>
    </row>
    <row r="11" spans="2:5" ht="12.75">
      <c r="B11" s="316" t="s">
        <v>17</v>
      </c>
      <c r="C11" s="311"/>
      <c r="D11" s="379">
        <v>4580</v>
      </c>
      <c r="E11" s="397"/>
    </row>
    <row r="12" spans="2:5" ht="12.75">
      <c r="B12" s="316" t="s">
        <v>16</v>
      </c>
      <c r="C12" s="308">
        <f>'3 - Monthly Balance'!C15</f>
        <v>56487.10185157042</v>
      </c>
      <c r="D12" s="375">
        <v>90175</v>
      </c>
      <c r="E12" s="3"/>
    </row>
    <row r="13" spans="2:7" ht="12.75">
      <c r="B13" s="316" t="s">
        <v>1178</v>
      </c>
      <c r="C13" s="308">
        <v>120000</v>
      </c>
      <c r="D13" s="375">
        <v>120000</v>
      </c>
      <c r="E13" s="3"/>
      <c r="F13" s="7"/>
      <c r="G13" s="7"/>
    </row>
    <row r="14" spans="2:7" ht="13.5" thickBot="1">
      <c r="B14" s="5" t="s">
        <v>1133</v>
      </c>
      <c r="C14" s="309">
        <f>SUM(C12:C13)</f>
        <v>176487.10185157042</v>
      </c>
      <c r="D14" s="376">
        <f>SUM(D11:D13)</f>
        <v>214755</v>
      </c>
      <c r="E14" s="3"/>
      <c r="G14" s="8"/>
    </row>
    <row r="15" spans="2:5" ht="12.75">
      <c r="B15" s="3"/>
      <c r="C15" s="311"/>
      <c r="D15" s="378"/>
      <c r="E15" s="3"/>
    </row>
    <row r="16" spans="2:5" ht="12.75">
      <c r="B16" s="5" t="s">
        <v>1134</v>
      </c>
      <c r="C16" s="311"/>
      <c r="D16" s="378"/>
      <c r="E16" s="3"/>
    </row>
    <row r="17" spans="2:5" ht="12.75">
      <c r="B17" s="6" t="s">
        <v>1234</v>
      </c>
      <c r="C17" s="312">
        <v>40724.58869731492</v>
      </c>
      <c r="D17" s="379">
        <v>40724.58869731492</v>
      </c>
      <c r="E17" s="139"/>
    </row>
    <row r="18" spans="2:5" ht="12.75">
      <c r="B18" s="6" t="s">
        <v>1213</v>
      </c>
      <c r="C18" s="313"/>
      <c r="D18" s="380">
        <f>'EQUITY ONLY'!G5</f>
        <v>-56626.77328818376</v>
      </c>
      <c r="E18" s="3"/>
    </row>
    <row r="19" spans="2:5" ht="13.5" thickBot="1">
      <c r="B19" s="5" t="s">
        <v>1108</v>
      </c>
      <c r="C19" s="314">
        <f>SUM(C17:C18)</f>
        <v>40724.58869731492</v>
      </c>
      <c r="D19" s="381">
        <f>SUM(D17:D18)</f>
        <v>-15902.184590868841</v>
      </c>
      <c r="E19" s="3"/>
    </row>
    <row r="20" spans="1:5" ht="15.75" thickBot="1">
      <c r="A20" s="4" t="s">
        <v>1109</v>
      </c>
      <c r="B20" s="9"/>
      <c r="C20" s="310">
        <f>C14+C19</f>
        <v>217211.69054888532</v>
      </c>
      <c r="D20" s="377">
        <f>D14+D19</f>
        <v>198852.81540913117</v>
      </c>
      <c r="E20" s="3"/>
    </row>
    <row r="21" spans="2:5" ht="13.5" thickTop="1">
      <c r="B21" s="3"/>
      <c r="C21" s="3"/>
      <c r="D21" s="374"/>
      <c r="E21" s="3"/>
    </row>
    <row r="22" ht="12">
      <c r="D22" s="382"/>
    </row>
    <row r="26" ht="12">
      <c r="D26" s="382"/>
    </row>
    <row r="27" ht="12">
      <c r="D27" s="384"/>
    </row>
  </sheetData>
  <mergeCells count="1">
    <mergeCell ref="A1:B1"/>
  </mergeCells>
  <printOptions/>
  <pageMargins left="0.7" right="0.7" top="0.75" bottom="0.75" header="0.3" footer="0.3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P14" sqref="P14"/>
    </sheetView>
  </sheetViews>
  <sheetFormatPr defaultColWidth="8.875" defaultRowHeight="13.5"/>
  <cols>
    <col min="1" max="1" width="4.375" style="280" customWidth="1"/>
    <col min="2" max="2" width="28.375" style="280" customWidth="1"/>
    <col min="3" max="3" width="13.125" style="280" bestFit="1" customWidth="1"/>
    <col min="4" max="6" width="12.625" style="280" bestFit="1" customWidth="1"/>
    <col min="7" max="7" width="12.50390625" style="280" bestFit="1" customWidth="1"/>
    <col min="8" max="8" width="12.875" style="280" bestFit="1" customWidth="1"/>
    <col min="9" max="9" width="12.625" style="280" bestFit="1" customWidth="1"/>
    <col min="10" max="10" width="12.125" style="294" bestFit="1" customWidth="1"/>
    <col min="11" max="11" width="13.00390625" style="294" bestFit="1" customWidth="1"/>
    <col min="12" max="12" width="12.875" style="294" bestFit="1" customWidth="1"/>
    <col min="13" max="13" width="12.50390625" style="294" bestFit="1" customWidth="1"/>
    <col min="14" max="14" width="12.875" style="294" bestFit="1" customWidth="1"/>
    <col min="15" max="15" width="13.125" style="294" bestFit="1" customWidth="1"/>
    <col min="16" max="16" width="11.50390625" style="280" bestFit="1" customWidth="1"/>
    <col min="17" max="16384" width="8.875" style="280" customWidth="1"/>
  </cols>
  <sheetData>
    <row r="1" spans="1:15" s="395" customFormat="1" ht="21" customHeight="1">
      <c r="A1" s="393" t="s">
        <v>34</v>
      </c>
      <c r="B1" s="393"/>
      <c r="C1" s="394"/>
      <c r="F1" s="394"/>
      <c r="J1" s="396"/>
      <c r="K1" s="396"/>
      <c r="L1" s="396"/>
      <c r="M1" s="396"/>
      <c r="N1" s="396"/>
      <c r="O1" s="396"/>
    </row>
    <row r="2" spans="1:15" ht="15.75">
      <c r="A2" s="282" t="s">
        <v>1258</v>
      </c>
      <c r="B2" s="279"/>
      <c r="C2" s="387" t="s">
        <v>219</v>
      </c>
      <c r="D2" s="388">
        <v>40939</v>
      </c>
      <c r="E2" s="388">
        <v>40967</v>
      </c>
      <c r="F2" s="388">
        <v>40999</v>
      </c>
      <c r="G2" s="388">
        <v>41029</v>
      </c>
      <c r="H2" s="388">
        <v>41060</v>
      </c>
      <c r="I2" s="389">
        <v>41090</v>
      </c>
      <c r="J2" s="388">
        <v>41121</v>
      </c>
      <c r="K2" s="388">
        <v>41152</v>
      </c>
      <c r="L2" s="388">
        <v>41182</v>
      </c>
      <c r="M2" s="388">
        <v>41213</v>
      </c>
      <c r="N2" s="389">
        <v>41243</v>
      </c>
      <c r="O2" s="388">
        <v>41274</v>
      </c>
    </row>
    <row r="3" spans="1:6" ht="14.25">
      <c r="A3" s="278"/>
      <c r="B3" s="283" t="s">
        <v>1259</v>
      </c>
      <c r="C3" s="279"/>
      <c r="F3" s="281"/>
    </row>
    <row r="4" spans="1:15" ht="14.25">
      <c r="A4" s="278"/>
      <c r="B4" s="284" t="s">
        <v>1302</v>
      </c>
      <c r="C4" s="281">
        <f>'11 - Bank Statements'!D3</f>
        <v>166942.15</v>
      </c>
      <c r="D4" s="281">
        <f>'11 - Bank Statements'!O3</f>
        <v>166637.9</v>
      </c>
      <c r="E4" s="281">
        <f>'11 - Bank Statements'!O13</f>
        <v>265483.44</v>
      </c>
      <c r="F4" s="281">
        <f>'11 - Bank Statements'!O23</f>
        <v>259094.23</v>
      </c>
      <c r="G4" s="281">
        <f>'11 - Bank Statements'!O33</f>
        <v>259094.23</v>
      </c>
      <c r="H4" s="281">
        <f>'11 - Bank Statements'!O43</f>
        <v>255454.78</v>
      </c>
      <c r="I4" s="281">
        <f>'11 - Bank Statements'!O53</f>
        <v>285454.78</v>
      </c>
      <c r="J4" s="294">
        <f>'11 - Bank Statements'!O63</f>
        <v>285454.78</v>
      </c>
      <c r="K4" s="294">
        <f>'11 - Bank Statements'!O73</f>
        <v>285369.78</v>
      </c>
      <c r="L4" s="294">
        <f>'11 - Bank Statements'!O83</f>
        <v>284119.78</v>
      </c>
      <c r="M4" s="294">
        <f>'11 - Bank Statements'!O93</f>
        <v>368607.78</v>
      </c>
      <c r="N4" s="294">
        <f>'11 - Bank Statements'!O103</f>
        <v>118514.78</v>
      </c>
      <c r="O4" s="295">
        <f>'11 - Bank Statements'!O113</f>
        <v>97076.08000000003</v>
      </c>
    </row>
    <row r="5" spans="1:15" ht="14.25">
      <c r="A5" s="278"/>
      <c r="B5" s="284" t="s">
        <v>220</v>
      </c>
      <c r="C5" s="292">
        <f>'11 - Bank Statements'!D4</f>
        <v>260.68420719351576</v>
      </c>
      <c r="D5" s="292">
        <f>'11 - Bank Statements'!O4</f>
        <v>538.145896656535</v>
      </c>
      <c r="E5" s="292">
        <f>'11 - Bank Statements'!O14</f>
        <v>1751.4920634920643</v>
      </c>
      <c r="F5" s="292">
        <f>'11 - Bank Statements'!O24</f>
        <v>1250.6666032561309</v>
      </c>
      <c r="G5" s="292">
        <f>'11 - Bank Statements'!O34</f>
        <v>941.017374456056</v>
      </c>
      <c r="H5" s="292">
        <f>'11 - Bank Statements'!O44</f>
        <v>420.7113634201266</v>
      </c>
      <c r="I5" s="292">
        <f>'11 - Bank Statements'!O54</f>
        <v>78.8486498464659</v>
      </c>
      <c r="J5" s="294">
        <f>'11 - Bank Statements'!O64</f>
        <v>5364.5196489286</v>
      </c>
      <c r="K5" s="294">
        <f>'11 - Bank Statements'!O74</f>
        <v>2598.135764305091</v>
      </c>
      <c r="L5" s="294">
        <f>'11 - Bank Statements'!O84</f>
        <v>1403.5286694534273</v>
      </c>
      <c r="M5" s="294">
        <f>'11 - Bank Statements'!O94</f>
        <v>836.1316989737744</v>
      </c>
      <c r="N5" s="294">
        <f>'11 - Bank Statements'!O104</f>
        <v>1254.532898646153</v>
      </c>
      <c r="O5" s="295">
        <f>'11 - Bank Statements'!O114</f>
        <v>64179.66430673773</v>
      </c>
    </row>
    <row r="6" spans="1:15" ht="14.25">
      <c r="A6" s="278"/>
      <c r="B6" s="284" t="s">
        <v>1111</v>
      </c>
      <c r="C6" s="292">
        <f>'11 - Bank Statements'!D5</f>
        <v>13381.724924012162</v>
      </c>
      <c r="D6" s="292">
        <f>'11 - Bank Statements'!O5</f>
        <v>12163.014501013171</v>
      </c>
      <c r="E6" s="292">
        <f>'11 - Bank Statements'!O15</f>
        <v>3145.2904761904742</v>
      </c>
      <c r="F6" s="292">
        <f>'11 - Bank Statements'!O25</f>
        <v>3153.1142499326247</v>
      </c>
      <c r="G6" s="292">
        <f>'11 - Bank Statements'!O35</f>
        <v>3158.873042594415</v>
      </c>
      <c r="H6" s="292">
        <f>'11 - Bank Statements'!O45</f>
        <v>9282.953284069645</v>
      </c>
      <c r="I6" s="292">
        <f>'11 - Bank Statements'!O55</f>
        <v>8083.897875842854</v>
      </c>
      <c r="J6" s="294">
        <f>'11 - Bank Statements'!O65</f>
        <v>5308.286550169999</v>
      </c>
      <c r="K6" s="294">
        <f>'11 - Bank Statements'!O75</f>
        <v>2150.8027884676026</v>
      </c>
      <c r="L6" s="294">
        <f>'11 - Bank Statements'!O85</f>
        <v>2154.1525356889333</v>
      </c>
      <c r="M6" s="294">
        <f>'11 - Bank Statements'!O95</f>
        <v>145.3265551754702</v>
      </c>
      <c r="N6" s="294">
        <f>'11 - Bank Statements'!O105</f>
        <v>9408.683572357751</v>
      </c>
      <c r="O6" s="295">
        <f>'11 - Bank Statements'!O115</f>
        <v>1994.711637896746</v>
      </c>
    </row>
    <row r="7" spans="1:15" ht="14.25">
      <c r="A7" s="278"/>
      <c r="B7" s="284" t="s">
        <v>1303</v>
      </c>
      <c r="C7" s="292">
        <f>'11 - Bank Statements'!D6</f>
        <v>36627.132720364745</v>
      </c>
      <c r="D7" s="292">
        <f>'11 - Bank Statements'!O6</f>
        <v>36627.132720364745</v>
      </c>
      <c r="E7" s="292">
        <f>'11 - Bank Statements'!O16</f>
        <v>36711.445714285706</v>
      </c>
      <c r="F7" s="292">
        <f>'11 - Bank Statements'!O26</f>
        <v>36712.01396014648</v>
      </c>
      <c r="G7" s="292">
        <f>'11 - Bank Statements'!O36</f>
        <v>36769.91210049869</v>
      </c>
      <c r="H7" s="292">
        <f>'11 - Bank Statements'!O46</f>
        <v>36721.565177761564</v>
      </c>
      <c r="I7" s="292">
        <f>'11 - Bank Statements'!O56</f>
        <v>34325.969315267976</v>
      </c>
      <c r="J7" s="294">
        <f>'11 - Bank Statements'!O66</f>
        <v>23853.92884478532</v>
      </c>
      <c r="K7" s="294">
        <f>'11 - Bank Statements'!O76</f>
        <v>17494.957245599653</v>
      </c>
      <c r="L7" s="294">
        <f>'11 - Bank Statements'!O86</f>
        <v>12994.952777032891</v>
      </c>
      <c r="M7" s="294">
        <f>'11 - Bank Statements'!O96</f>
        <v>10017.68629418472</v>
      </c>
      <c r="N7" s="294">
        <f>'11 - Bank Statements'!O106</f>
        <v>106844.5954515233</v>
      </c>
      <c r="O7" s="295">
        <f>'11 - Bank Statements'!O116</f>
        <v>35602.620087502975</v>
      </c>
    </row>
    <row r="8" spans="1:15" ht="14.25">
      <c r="A8" s="278"/>
      <c r="B8" s="284" t="s">
        <v>1260</v>
      </c>
      <c r="C8" s="281">
        <v>0</v>
      </c>
      <c r="D8" s="281">
        <v>0</v>
      </c>
      <c r="E8" s="281">
        <v>0</v>
      </c>
      <c r="F8" s="281">
        <v>0</v>
      </c>
      <c r="G8" s="285">
        <v>0</v>
      </c>
      <c r="H8" s="285">
        <v>0</v>
      </c>
      <c r="I8" s="285">
        <v>0</v>
      </c>
      <c r="J8" s="285">
        <v>0</v>
      </c>
      <c r="K8" s="285">
        <v>0</v>
      </c>
      <c r="L8" s="285">
        <v>0</v>
      </c>
      <c r="M8" s="285">
        <v>0</v>
      </c>
      <c r="N8" s="285">
        <v>0</v>
      </c>
      <c r="O8" s="285">
        <v>0</v>
      </c>
    </row>
    <row r="9" spans="1:15" s="289" customFormat="1" ht="15.75" thickBot="1">
      <c r="A9" s="286"/>
      <c r="B9" s="287" t="s">
        <v>1261</v>
      </c>
      <c r="C9" s="288">
        <f>SUM(C4:C8)</f>
        <v>217211.69185157045</v>
      </c>
      <c r="D9" s="288">
        <f aca="true" t="shared" si="0" ref="D9:O9">SUM(D4:D8)</f>
        <v>215966.19311803445</v>
      </c>
      <c r="E9" s="288">
        <f t="shared" si="0"/>
        <v>307091.66825396824</v>
      </c>
      <c r="F9" s="288">
        <f t="shared" si="0"/>
        <v>300210.0248133352</v>
      </c>
      <c r="G9" s="288">
        <f t="shared" si="0"/>
        <v>299964.0325175492</v>
      </c>
      <c r="H9" s="288">
        <f t="shared" si="0"/>
        <v>301880.0098252513</v>
      </c>
      <c r="I9" s="288">
        <f t="shared" si="0"/>
        <v>327943.49584095733</v>
      </c>
      <c r="J9" s="288">
        <f t="shared" si="0"/>
        <v>319981.51504388393</v>
      </c>
      <c r="K9" s="288">
        <f t="shared" si="0"/>
        <v>307613.67579837237</v>
      </c>
      <c r="L9" s="288">
        <f t="shared" si="0"/>
        <v>300672.4139821753</v>
      </c>
      <c r="M9" s="288">
        <f t="shared" si="0"/>
        <v>379606.924548334</v>
      </c>
      <c r="N9" s="288">
        <f t="shared" si="0"/>
        <v>236022.5919225272</v>
      </c>
      <c r="O9" s="288">
        <f t="shared" si="0"/>
        <v>198853.0760321375</v>
      </c>
    </row>
    <row r="10" spans="1:15" ht="16.5" thickBot="1">
      <c r="A10" s="282" t="s">
        <v>1130</v>
      </c>
      <c r="B10" s="279"/>
      <c r="C10" s="290">
        <f aca="true" t="shared" si="1" ref="C10:O10">C9</f>
        <v>217211.69185157045</v>
      </c>
      <c r="D10" s="290">
        <f t="shared" si="1"/>
        <v>215966.19311803445</v>
      </c>
      <c r="E10" s="290">
        <f t="shared" si="1"/>
        <v>307091.66825396824</v>
      </c>
      <c r="F10" s="290">
        <f t="shared" si="1"/>
        <v>300210.0248133352</v>
      </c>
      <c r="G10" s="290">
        <f t="shared" si="1"/>
        <v>299964.0325175492</v>
      </c>
      <c r="H10" s="290">
        <f t="shared" si="1"/>
        <v>301880.0098252513</v>
      </c>
      <c r="I10" s="290">
        <f t="shared" si="1"/>
        <v>327943.49584095733</v>
      </c>
      <c r="J10" s="290">
        <f t="shared" si="1"/>
        <v>319981.51504388393</v>
      </c>
      <c r="K10" s="290">
        <f t="shared" si="1"/>
        <v>307613.67579837237</v>
      </c>
      <c r="L10" s="290">
        <f t="shared" si="1"/>
        <v>300672.4139821753</v>
      </c>
      <c r="M10" s="290">
        <f t="shared" si="1"/>
        <v>379606.924548334</v>
      </c>
      <c r="N10" s="290">
        <f t="shared" si="1"/>
        <v>236022.5919225272</v>
      </c>
      <c r="O10" s="290">
        <f t="shared" si="1"/>
        <v>198853.0760321375</v>
      </c>
    </row>
    <row r="11" spans="1:6" ht="15" thickTop="1">
      <c r="A11" s="278"/>
      <c r="B11" s="279"/>
      <c r="C11" s="279"/>
      <c r="F11" s="281"/>
    </row>
    <row r="12" spans="1:6" ht="15.75">
      <c r="A12" s="282" t="s">
        <v>1131</v>
      </c>
      <c r="B12" s="279"/>
      <c r="C12" s="279"/>
      <c r="F12" s="281"/>
    </row>
    <row r="13" spans="1:15" ht="14.25">
      <c r="A13" s="278"/>
      <c r="B13" s="283" t="s">
        <v>1132</v>
      </c>
      <c r="C13" s="279"/>
      <c r="J13" s="280"/>
      <c r="K13" s="280"/>
      <c r="L13" s="280"/>
      <c r="M13" s="280"/>
      <c r="N13" s="280"/>
      <c r="O13" s="280"/>
    </row>
    <row r="14" spans="1:16" ht="14.25">
      <c r="A14" s="278"/>
      <c r="B14" s="291" t="s">
        <v>14</v>
      </c>
      <c r="C14" s="279"/>
      <c r="J14" s="280"/>
      <c r="K14" s="280"/>
      <c r="L14" s="280"/>
      <c r="M14" s="280"/>
      <c r="N14" s="280"/>
      <c r="O14" s="294">
        <v>4580</v>
      </c>
      <c r="P14" s="280">
        <f>SUM(O14:O15)</f>
        <v>94755.26</v>
      </c>
    </row>
    <row r="15" spans="1:15" s="385" customFormat="1" ht="12.75">
      <c r="A15" s="382"/>
      <c r="B15" s="386" t="s">
        <v>15</v>
      </c>
      <c r="C15" s="285">
        <f>C48</f>
        <v>56487.10185157042</v>
      </c>
      <c r="D15" s="285">
        <f aca="true" t="shared" si="2" ref="D15:N15">D48</f>
        <v>60456.95311803446</v>
      </c>
      <c r="E15" s="285">
        <f t="shared" si="2"/>
        <v>109944.75666696824</v>
      </c>
      <c r="F15" s="285">
        <f t="shared" si="2"/>
        <v>123577.36322633522</v>
      </c>
      <c r="G15" s="285">
        <f t="shared" si="2"/>
        <v>132993.692241733</v>
      </c>
      <c r="H15" s="285">
        <f t="shared" si="2"/>
        <v>159939.72853343512</v>
      </c>
      <c r="I15" s="285">
        <f t="shared" si="2"/>
        <v>163329.66227914114</v>
      </c>
      <c r="J15" s="285">
        <f t="shared" si="2"/>
        <v>164879.22889206774</v>
      </c>
      <c r="K15" s="285">
        <f t="shared" si="2"/>
        <v>169138.3667665562</v>
      </c>
      <c r="L15" s="285">
        <f t="shared" si="2"/>
        <v>178313.5443703591</v>
      </c>
      <c r="M15" s="285">
        <f t="shared" si="2"/>
        <v>201612.7449365178</v>
      </c>
      <c r="N15" s="285">
        <f t="shared" si="2"/>
        <v>83028.19521071104</v>
      </c>
      <c r="O15" s="285">
        <v>90175.26</v>
      </c>
    </row>
    <row r="16" spans="1:15" ht="12.75">
      <c r="A16" s="278"/>
      <c r="B16" s="284" t="s">
        <v>221</v>
      </c>
      <c r="C16" s="281">
        <v>120000</v>
      </c>
      <c r="D16" s="281">
        <v>120000</v>
      </c>
      <c r="E16" s="281">
        <v>120000</v>
      </c>
      <c r="F16" s="281">
        <v>120000</v>
      </c>
      <c r="G16" s="281">
        <v>120000</v>
      </c>
      <c r="H16" s="281">
        <v>120000</v>
      </c>
      <c r="I16" s="281">
        <v>120000</v>
      </c>
      <c r="J16" s="281">
        <v>120000</v>
      </c>
      <c r="K16" s="281">
        <v>120000</v>
      </c>
      <c r="L16" s="281">
        <v>120000</v>
      </c>
      <c r="M16" s="281">
        <v>120000</v>
      </c>
      <c r="N16" s="281">
        <v>120000</v>
      </c>
      <c r="O16" s="281">
        <v>120000</v>
      </c>
    </row>
    <row r="17" spans="1:15" s="289" customFormat="1" ht="13.5" thickBot="1">
      <c r="A17" s="286"/>
      <c r="B17" s="287" t="s">
        <v>1133</v>
      </c>
      <c r="C17" s="288">
        <f aca="true" t="shared" si="3" ref="C17:N17">SUM(C14:C16)</f>
        <v>176487.10185157042</v>
      </c>
      <c r="D17" s="288">
        <f t="shared" si="3"/>
        <v>180456.95311803446</v>
      </c>
      <c r="E17" s="288">
        <f t="shared" si="3"/>
        <v>229944.75666696823</v>
      </c>
      <c r="F17" s="288">
        <f t="shared" si="3"/>
        <v>243577.3632263352</v>
      </c>
      <c r="G17" s="288">
        <f t="shared" si="3"/>
        <v>252993.692241733</v>
      </c>
      <c r="H17" s="288">
        <f t="shared" si="3"/>
        <v>279939.72853343515</v>
      </c>
      <c r="I17" s="288">
        <f t="shared" si="3"/>
        <v>283329.66227914114</v>
      </c>
      <c r="J17" s="288">
        <f t="shared" si="3"/>
        <v>284879.22889206774</v>
      </c>
      <c r="K17" s="288">
        <f t="shared" si="3"/>
        <v>289138.36676655617</v>
      </c>
      <c r="L17" s="288">
        <f t="shared" si="3"/>
        <v>298313.5443703591</v>
      </c>
      <c r="M17" s="288">
        <f t="shared" si="3"/>
        <v>321612.7449365178</v>
      </c>
      <c r="N17" s="288">
        <f t="shared" si="3"/>
        <v>203028.19521071104</v>
      </c>
      <c r="O17" s="288">
        <f>SUM(O14:O16)</f>
        <v>214755.26</v>
      </c>
    </row>
    <row r="18" spans="1:6" ht="12.75">
      <c r="A18" s="278"/>
      <c r="B18" s="279"/>
      <c r="C18" s="279"/>
      <c r="F18" s="281"/>
    </row>
    <row r="19" spans="1:6" ht="12.75">
      <c r="A19" s="278"/>
      <c r="B19" s="283" t="s">
        <v>1134</v>
      </c>
      <c r="C19" s="279"/>
      <c r="F19" s="281"/>
    </row>
    <row r="20" spans="1:6" ht="12.75" hidden="1">
      <c r="A20" s="278"/>
      <c r="B20" s="284" t="s">
        <v>222</v>
      </c>
      <c r="C20" s="281">
        <v>-4948.01</v>
      </c>
      <c r="D20" s="281"/>
      <c r="F20" s="281"/>
    </row>
    <row r="21" spans="1:6" ht="12.75" hidden="1">
      <c r="A21" s="278"/>
      <c r="B21" s="284" t="s">
        <v>1135</v>
      </c>
      <c r="C21" s="281">
        <v>-70478.22</v>
      </c>
      <c r="D21" s="281"/>
      <c r="F21" s="281"/>
    </row>
    <row r="22" spans="1:6" ht="12.75" hidden="1">
      <c r="A22" s="278"/>
      <c r="B22" s="284" t="s">
        <v>1136</v>
      </c>
      <c r="C22" s="281">
        <v>20304.448697314918</v>
      </c>
      <c r="D22" s="281"/>
      <c r="F22" s="281"/>
    </row>
    <row r="23" spans="1:6" ht="12.75" hidden="1">
      <c r="A23" s="278"/>
      <c r="B23" s="284" t="s">
        <v>1106</v>
      </c>
      <c r="C23" s="281">
        <v>-14346.26000000001</v>
      </c>
      <c r="D23" s="281"/>
      <c r="F23" s="281"/>
    </row>
    <row r="24" spans="1:6" ht="12.75" hidden="1">
      <c r="A24" s="278"/>
      <c r="B24" s="284" t="s">
        <v>1107</v>
      </c>
      <c r="C24" s="281">
        <v>110192.63</v>
      </c>
      <c r="D24" s="281"/>
      <c r="F24" s="281"/>
    </row>
    <row r="25" spans="1:6" ht="12.75" hidden="1">
      <c r="A25" s="278"/>
      <c r="B25" s="284" t="s">
        <v>18</v>
      </c>
      <c r="C25" s="281">
        <v>-56760.23589667131</v>
      </c>
      <c r="D25" s="281"/>
      <c r="F25" s="281"/>
    </row>
    <row r="26" spans="1:15" ht="12.75">
      <c r="A26" s="278"/>
      <c r="B26" s="291" t="s">
        <v>19</v>
      </c>
      <c r="C26" s="292">
        <v>40724.59</v>
      </c>
      <c r="D26" s="281">
        <f aca="true" t="shared" si="4" ref="D26:I26">C26</f>
        <v>40724.59</v>
      </c>
      <c r="E26" s="292">
        <f t="shared" si="4"/>
        <v>40724.59</v>
      </c>
      <c r="F26" s="281">
        <f t="shared" si="4"/>
        <v>40724.59</v>
      </c>
      <c r="G26" s="292">
        <f t="shared" si="4"/>
        <v>40724.59</v>
      </c>
      <c r="H26" s="281">
        <f t="shared" si="4"/>
        <v>40724.59</v>
      </c>
      <c r="I26" s="292">
        <f t="shared" si="4"/>
        <v>40724.59</v>
      </c>
      <c r="J26" s="281">
        <f aca="true" t="shared" si="5" ref="J26:O26">I26</f>
        <v>40724.59</v>
      </c>
      <c r="K26" s="281">
        <f t="shared" si="5"/>
        <v>40724.59</v>
      </c>
      <c r="L26" s="281">
        <f t="shared" si="5"/>
        <v>40724.59</v>
      </c>
      <c r="M26" s="281">
        <f t="shared" si="5"/>
        <v>40724.59</v>
      </c>
      <c r="N26" s="281">
        <f t="shared" si="5"/>
        <v>40724.59</v>
      </c>
      <c r="O26" s="281">
        <f t="shared" si="5"/>
        <v>40724.59</v>
      </c>
    </row>
    <row r="27" spans="1:15" ht="12.75">
      <c r="A27" s="278"/>
      <c r="B27" s="296" t="s">
        <v>89</v>
      </c>
      <c r="C27" s="292"/>
      <c r="D27" s="281">
        <f>'EQUITY ONLY'!H8</f>
        <v>-5215.35</v>
      </c>
      <c r="E27" s="292">
        <f>D27</f>
        <v>-5215.35</v>
      </c>
      <c r="F27" s="292">
        <f>E27</f>
        <v>-5215.35</v>
      </c>
      <c r="G27" s="292">
        <f aca="true" t="shared" si="6" ref="G27:O27">F27</f>
        <v>-5215.35</v>
      </c>
      <c r="H27" s="292">
        <f t="shared" si="6"/>
        <v>-5215.35</v>
      </c>
      <c r="I27" s="292">
        <f t="shared" si="6"/>
        <v>-5215.35</v>
      </c>
      <c r="J27" s="292">
        <f t="shared" si="6"/>
        <v>-5215.35</v>
      </c>
      <c r="K27" s="292">
        <f t="shared" si="6"/>
        <v>-5215.35</v>
      </c>
      <c r="L27" s="292">
        <f t="shared" si="6"/>
        <v>-5215.35</v>
      </c>
      <c r="M27" s="292">
        <f t="shared" si="6"/>
        <v>-5215.35</v>
      </c>
      <c r="N27" s="292">
        <f t="shared" si="6"/>
        <v>-5215.35</v>
      </c>
      <c r="O27" s="292">
        <f t="shared" si="6"/>
        <v>-5215.35</v>
      </c>
    </row>
    <row r="28" spans="1:15" ht="12.75">
      <c r="A28" s="278"/>
      <c r="B28" s="296" t="s">
        <v>90</v>
      </c>
      <c r="C28" s="292"/>
      <c r="D28" s="281"/>
      <c r="E28" s="292">
        <f>'EQUITY ONLY'!I8</f>
        <v>41637.671587</v>
      </c>
      <c r="F28" s="292">
        <f>E28</f>
        <v>41637.671587</v>
      </c>
      <c r="G28" s="292">
        <f aca="true" t="shared" si="7" ref="G28:O28">F28</f>
        <v>41637.671587</v>
      </c>
      <c r="H28" s="292">
        <f t="shared" si="7"/>
        <v>41637.671587</v>
      </c>
      <c r="I28" s="292">
        <f t="shared" si="7"/>
        <v>41637.671587</v>
      </c>
      <c r="J28" s="292">
        <f t="shared" si="7"/>
        <v>41637.671587</v>
      </c>
      <c r="K28" s="292">
        <f t="shared" si="7"/>
        <v>41637.671587</v>
      </c>
      <c r="L28" s="292">
        <f t="shared" si="7"/>
        <v>41637.671587</v>
      </c>
      <c r="M28" s="292">
        <f t="shared" si="7"/>
        <v>41637.671587</v>
      </c>
      <c r="N28" s="292">
        <f t="shared" si="7"/>
        <v>41637.671587</v>
      </c>
      <c r="O28" s="292">
        <f t="shared" si="7"/>
        <v>41637.671587</v>
      </c>
    </row>
    <row r="29" spans="1:15" ht="12.75">
      <c r="A29" s="278"/>
      <c r="B29" s="296" t="s">
        <v>91</v>
      </c>
      <c r="C29" s="292"/>
      <c r="D29" s="281"/>
      <c r="E29" s="292"/>
      <c r="F29" s="281">
        <f>'EQUITY ONLY'!J8</f>
        <v>-20514.25</v>
      </c>
      <c r="G29" s="292">
        <f aca="true" t="shared" si="8" ref="G29:O29">F29</f>
        <v>-20514.25</v>
      </c>
      <c r="H29" s="292">
        <f t="shared" si="8"/>
        <v>-20514.25</v>
      </c>
      <c r="I29" s="292">
        <f t="shared" si="8"/>
        <v>-20514.25</v>
      </c>
      <c r="J29" s="292">
        <f t="shared" si="8"/>
        <v>-20514.25</v>
      </c>
      <c r="K29" s="292">
        <f t="shared" si="8"/>
        <v>-20514.25</v>
      </c>
      <c r="L29" s="292">
        <f t="shared" si="8"/>
        <v>-20514.25</v>
      </c>
      <c r="M29" s="292">
        <f t="shared" si="8"/>
        <v>-20514.25</v>
      </c>
      <c r="N29" s="292">
        <f t="shared" si="8"/>
        <v>-20514.25</v>
      </c>
      <c r="O29" s="292">
        <f t="shared" si="8"/>
        <v>-20514.25</v>
      </c>
    </row>
    <row r="30" spans="1:15" ht="12.75">
      <c r="A30" s="278"/>
      <c r="B30" s="296" t="s">
        <v>92</v>
      </c>
      <c r="C30" s="292"/>
      <c r="D30" s="281"/>
      <c r="E30" s="292"/>
      <c r="F30" s="281"/>
      <c r="G30" s="292">
        <f>'EQUITY ONLY'!K8</f>
        <v>-9662.321311183812</v>
      </c>
      <c r="H30" s="292">
        <f aca="true" t="shared" si="9" ref="H30:O30">G30</f>
        <v>-9662.321311183812</v>
      </c>
      <c r="I30" s="292">
        <f t="shared" si="9"/>
        <v>-9662.321311183812</v>
      </c>
      <c r="J30" s="292">
        <f t="shared" si="9"/>
        <v>-9662.321311183812</v>
      </c>
      <c r="K30" s="292">
        <f t="shared" si="9"/>
        <v>-9662.321311183812</v>
      </c>
      <c r="L30" s="292">
        <f t="shared" si="9"/>
        <v>-9662.321311183812</v>
      </c>
      <c r="M30" s="292">
        <f t="shared" si="9"/>
        <v>-9662.321311183812</v>
      </c>
      <c r="N30" s="292">
        <f t="shared" si="9"/>
        <v>-9662.321311183812</v>
      </c>
      <c r="O30" s="292">
        <f t="shared" si="9"/>
        <v>-9662.321311183812</v>
      </c>
    </row>
    <row r="31" spans="1:15" ht="12.75">
      <c r="A31" s="278"/>
      <c r="B31" s="296" t="s">
        <v>93</v>
      </c>
      <c r="C31" s="292"/>
      <c r="D31" s="281"/>
      <c r="E31" s="292"/>
      <c r="F31" s="281"/>
      <c r="G31" s="292"/>
      <c r="H31" s="292">
        <f>'EQUITY ONLY'!L8</f>
        <v>-25030.058984</v>
      </c>
      <c r="I31" s="292">
        <f aca="true" t="shared" si="10" ref="I31:O31">H31</f>
        <v>-25030.058984</v>
      </c>
      <c r="J31" s="292">
        <f t="shared" si="10"/>
        <v>-25030.058984</v>
      </c>
      <c r="K31" s="292">
        <f t="shared" si="10"/>
        <v>-25030.058984</v>
      </c>
      <c r="L31" s="292">
        <f t="shared" si="10"/>
        <v>-25030.058984</v>
      </c>
      <c r="M31" s="292">
        <f t="shared" si="10"/>
        <v>-25030.058984</v>
      </c>
      <c r="N31" s="292">
        <f t="shared" si="10"/>
        <v>-25030.058984</v>
      </c>
      <c r="O31" s="292">
        <f t="shared" si="10"/>
        <v>-25030.058984</v>
      </c>
    </row>
    <row r="32" spans="1:15" ht="12.75">
      <c r="A32" s="278"/>
      <c r="B32" s="296" t="s">
        <v>94</v>
      </c>
      <c r="C32" s="292"/>
      <c r="D32" s="281"/>
      <c r="E32" s="281"/>
      <c r="F32" s="281"/>
      <c r="G32" s="281"/>
      <c r="H32" s="281"/>
      <c r="I32" s="292">
        <f>'EQUITY ONLY'!M8</f>
        <v>22673.55227</v>
      </c>
      <c r="J32" s="292">
        <f aca="true" t="shared" si="11" ref="J32:O32">I32</f>
        <v>22673.55227</v>
      </c>
      <c r="K32" s="292">
        <f t="shared" si="11"/>
        <v>22673.55227</v>
      </c>
      <c r="L32" s="292">
        <f t="shared" si="11"/>
        <v>22673.55227</v>
      </c>
      <c r="M32" s="292">
        <f t="shared" si="11"/>
        <v>22673.55227</v>
      </c>
      <c r="N32" s="292">
        <f t="shared" si="11"/>
        <v>22673.55227</v>
      </c>
      <c r="O32" s="292">
        <f t="shared" si="11"/>
        <v>22673.55227</v>
      </c>
    </row>
    <row r="33" spans="1:15" ht="12.75">
      <c r="A33" s="278"/>
      <c r="B33" s="296" t="s">
        <v>213</v>
      </c>
      <c r="C33" s="292"/>
      <c r="D33" s="281"/>
      <c r="E33" s="281"/>
      <c r="F33" s="281"/>
      <c r="G33" s="281"/>
      <c r="H33" s="281"/>
      <c r="I33" s="281"/>
      <c r="J33" s="292">
        <f>'EQUITY ONLY'!N8</f>
        <v>-9511.54741</v>
      </c>
      <c r="K33" s="292">
        <f>J33</f>
        <v>-9511.54741</v>
      </c>
      <c r="L33" s="292">
        <f>K33</f>
        <v>-9511.54741</v>
      </c>
      <c r="M33" s="292">
        <f>L33</f>
        <v>-9511.54741</v>
      </c>
      <c r="N33" s="292">
        <f>M33</f>
        <v>-9511.54741</v>
      </c>
      <c r="O33" s="292">
        <f>N33</f>
        <v>-9511.54741</v>
      </c>
    </row>
    <row r="34" spans="1:15" ht="12.75">
      <c r="A34" s="278"/>
      <c r="B34" s="296" t="s">
        <v>214</v>
      </c>
      <c r="C34" s="292"/>
      <c r="D34" s="281"/>
      <c r="E34" s="281"/>
      <c r="F34" s="281"/>
      <c r="G34" s="281"/>
      <c r="H34" s="281"/>
      <c r="I34" s="281"/>
      <c r="K34" s="292">
        <f>'EQUITY ONLY'!O8</f>
        <v>-16626.977120000003</v>
      </c>
      <c r="L34" s="292">
        <f>K34</f>
        <v>-16626.977120000003</v>
      </c>
      <c r="M34" s="292">
        <f>L34</f>
        <v>-16626.977120000003</v>
      </c>
      <c r="N34" s="292">
        <f>M34</f>
        <v>-16626.977120000003</v>
      </c>
      <c r="O34" s="292">
        <f>N34</f>
        <v>-16626.977120000003</v>
      </c>
    </row>
    <row r="35" spans="1:15" ht="12.75">
      <c r="A35" s="278"/>
      <c r="B35" s="296" t="s">
        <v>215</v>
      </c>
      <c r="C35" s="292"/>
      <c r="D35" s="281"/>
      <c r="E35" s="281"/>
      <c r="F35" s="281"/>
      <c r="G35" s="281"/>
      <c r="H35" s="281"/>
      <c r="I35" s="281"/>
      <c r="L35" s="292">
        <f>'EQUITY ONLY'!P8</f>
        <v>-16116.439419999999</v>
      </c>
      <c r="M35" s="292">
        <f>L35</f>
        <v>-16116.439419999999</v>
      </c>
      <c r="N35" s="292">
        <f>M35</f>
        <v>-16116.439419999999</v>
      </c>
      <c r="O35" s="292">
        <f>N35</f>
        <v>-16116.439419999999</v>
      </c>
    </row>
    <row r="36" spans="1:15" ht="12.75">
      <c r="A36" s="278"/>
      <c r="B36" s="296" t="s">
        <v>216</v>
      </c>
      <c r="C36" s="281"/>
      <c r="D36" s="281"/>
      <c r="E36" s="281"/>
      <c r="F36" s="281"/>
      <c r="G36" s="281"/>
      <c r="H36" s="281"/>
      <c r="I36" s="281"/>
      <c r="M36" s="292">
        <f>'EQUITY ONLY'!Q8</f>
        <v>55635.31</v>
      </c>
      <c r="N36" s="292">
        <f>M36</f>
        <v>55635.31</v>
      </c>
      <c r="O36" s="292">
        <f>N36</f>
        <v>55635.31</v>
      </c>
    </row>
    <row r="37" spans="1:15" ht="12.75">
      <c r="A37" s="278"/>
      <c r="B37" s="296" t="s">
        <v>217</v>
      </c>
      <c r="C37" s="292"/>
      <c r="D37" s="281"/>
      <c r="E37" s="281"/>
      <c r="F37" s="281"/>
      <c r="G37" s="281"/>
      <c r="H37" s="281"/>
      <c r="I37" s="281"/>
      <c r="N37" s="292">
        <f>'EQUITY ONLY'!R8</f>
        <v>-24999.782900000002</v>
      </c>
      <c r="O37" s="292">
        <f>N37</f>
        <v>-24999.782900000002</v>
      </c>
    </row>
    <row r="38" spans="1:15" ht="12.75">
      <c r="A38" s="278"/>
      <c r="B38" s="296" t="s">
        <v>218</v>
      </c>
      <c r="C38" s="292"/>
      <c r="D38" s="281"/>
      <c r="E38" s="281"/>
      <c r="F38" s="281"/>
      <c r="G38" s="281"/>
      <c r="H38" s="281"/>
      <c r="I38" s="281"/>
      <c r="O38" s="292">
        <f>'EQUITY ONLY'!S8</f>
        <v>-48896.58</v>
      </c>
    </row>
    <row r="39" spans="1:9" ht="12.75">
      <c r="A39" s="278"/>
      <c r="B39" s="284"/>
      <c r="C39" s="281"/>
      <c r="D39" s="281"/>
      <c r="E39" s="281"/>
      <c r="F39" s="281"/>
      <c r="G39" s="281"/>
      <c r="H39" s="281"/>
      <c r="I39" s="281"/>
    </row>
    <row r="40" spans="1:15" s="289" customFormat="1" ht="13.5" thickBot="1">
      <c r="A40" s="286"/>
      <c r="B40" s="287" t="s">
        <v>1108</v>
      </c>
      <c r="C40" s="288">
        <f>SUM(C26:C39)</f>
        <v>40724.59</v>
      </c>
      <c r="D40" s="288">
        <f aca="true" t="shared" si="12" ref="D40:O40">SUM(D26:D39)</f>
        <v>35509.24</v>
      </c>
      <c r="E40" s="288">
        <f t="shared" si="12"/>
        <v>77146.911587</v>
      </c>
      <c r="F40" s="288">
        <f t="shared" si="12"/>
        <v>56632.661586999995</v>
      </c>
      <c r="G40" s="288">
        <f t="shared" si="12"/>
        <v>46970.34027581618</v>
      </c>
      <c r="H40" s="288">
        <f t="shared" si="12"/>
        <v>21940.281291816184</v>
      </c>
      <c r="I40" s="288">
        <f t="shared" si="12"/>
        <v>44613.83356181618</v>
      </c>
      <c r="J40" s="288">
        <f t="shared" si="12"/>
        <v>35102.28615181618</v>
      </c>
      <c r="K40" s="288">
        <f t="shared" si="12"/>
        <v>18475.309031816178</v>
      </c>
      <c r="L40" s="288">
        <f t="shared" si="12"/>
        <v>2358.869611816179</v>
      </c>
      <c r="M40" s="288">
        <f t="shared" si="12"/>
        <v>57994.17961181617</v>
      </c>
      <c r="N40" s="288">
        <f t="shared" si="12"/>
        <v>32994.39671181617</v>
      </c>
      <c r="O40" s="288">
        <f t="shared" si="12"/>
        <v>-15902.183288183835</v>
      </c>
    </row>
    <row r="41" spans="1:15" ht="15.75" thickBot="1">
      <c r="A41" s="282" t="s">
        <v>1109</v>
      </c>
      <c r="B41" s="293"/>
      <c r="C41" s="290">
        <f>C17+C40</f>
        <v>217211.69185157042</v>
      </c>
      <c r="D41" s="290">
        <f aca="true" t="shared" si="13" ref="D41:O41">D17+D40</f>
        <v>215966.19311803445</v>
      </c>
      <c r="E41" s="290">
        <f t="shared" si="13"/>
        <v>307091.66825396824</v>
      </c>
      <c r="F41" s="290">
        <f t="shared" si="13"/>
        <v>300210.0248133352</v>
      </c>
      <c r="G41" s="290">
        <f t="shared" si="13"/>
        <v>299964.0325175492</v>
      </c>
      <c r="H41" s="290">
        <f t="shared" si="13"/>
        <v>301880.00982525136</v>
      </c>
      <c r="I41" s="290">
        <f t="shared" si="13"/>
        <v>327943.49584095733</v>
      </c>
      <c r="J41" s="290">
        <f t="shared" si="13"/>
        <v>319981.51504388393</v>
      </c>
      <c r="K41" s="290">
        <f t="shared" si="13"/>
        <v>307613.67579837237</v>
      </c>
      <c r="L41" s="290">
        <f t="shared" si="13"/>
        <v>300672.4139821753</v>
      </c>
      <c r="M41" s="290">
        <f t="shared" si="13"/>
        <v>379606.924548334</v>
      </c>
      <c r="N41" s="290">
        <f t="shared" si="13"/>
        <v>236022.5919225272</v>
      </c>
      <c r="O41" s="290">
        <f t="shared" si="13"/>
        <v>198853.0767118162</v>
      </c>
    </row>
    <row r="42" ht="13.5" thickTop="1"/>
    <row r="46" ht="12.75">
      <c r="O46" s="294">
        <f>O10-'EQUITY ONLY'!G9</f>
        <v>94755.26062300635</v>
      </c>
    </row>
    <row r="47" spans="3:15" ht="12.75">
      <c r="C47" s="280">
        <f>C10-C16-C40</f>
        <v>56487.10185157045</v>
      </c>
      <c r="D47" s="280">
        <f aca="true" t="shared" si="14" ref="D47:O47">D10-D16-D40</f>
        <v>60456.95311803446</v>
      </c>
      <c r="E47" s="280">
        <f t="shared" si="14"/>
        <v>109944.75666696824</v>
      </c>
      <c r="F47" s="280">
        <f t="shared" si="14"/>
        <v>123577.36322633522</v>
      </c>
      <c r="G47" s="280">
        <f t="shared" si="14"/>
        <v>132993.692241733</v>
      </c>
      <c r="H47" s="280">
        <f t="shared" si="14"/>
        <v>159939.72853343512</v>
      </c>
      <c r="I47" s="280">
        <f t="shared" si="14"/>
        <v>163329.66227914114</v>
      </c>
      <c r="J47" s="280">
        <f t="shared" si="14"/>
        <v>164879.22889206774</v>
      </c>
      <c r="K47" s="280">
        <f t="shared" si="14"/>
        <v>169138.3667665562</v>
      </c>
      <c r="L47" s="280">
        <f t="shared" si="14"/>
        <v>178313.5443703591</v>
      </c>
      <c r="M47" s="280">
        <f t="shared" si="14"/>
        <v>201612.7449365178</v>
      </c>
      <c r="N47" s="280">
        <f t="shared" si="14"/>
        <v>83028.19521071104</v>
      </c>
      <c r="O47" s="280">
        <f t="shared" si="14"/>
        <v>94755.25932032133</v>
      </c>
    </row>
    <row r="48" spans="3:15" ht="12.75">
      <c r="C48" s="280">
        <v>56487.10185157042</v>
      </c>
      <c r="D48" s="280">
        <v>60456.95311803446</v>
      </c>
      <c r="E48" s="280">
        <v>109944.75666696824</v>
      </c>
      <c r="F48" s="280">
        <f>F47</f>
        <v>123577.36322633522</v>
      </c>
      <c r="G48" s="280">
        <f aca="true" t="shared" si="15" ref="G48:O48">G47</f>
        <v>132993.692241733</v>
      </c>
      <c r="H48" s="280">
        <f t="shared" si="15"/>
        <v>159939.72853343512</v>
      </c>
      <c r="I48" s="280">
        <f t="shared" si="15"/>
        <v>163329.66227914114</v>
      </c>
      <c r="J48" s="280">
        <f t="shared" si="15"/>
        <v>164879.22889206774</v>
      </c>
      <c r="K48" s="280">
        <f t="shared" si="15"/>
        <v>169138.3667665562</v>
      </c>
      <c r="L48" s="280">
        <f t="shared" si="15"/>
        <v>178313.5443703591</v>
      </c>
      <c r="M48" s="280">
        <f t="shared" si="15"/>
        <v>201612.7449365178</v>
      </c>
      <c r="N48" s="280">
        <f t="shared" si="15"/>
        <v>83028.19521071104</v>
      </c>
      <c r="O48" s="280">
        <f t="shared" si="15"/>
        <v>94755.25932032133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8"/>
  <sheetViews>
    <sheetView zoomScale="125" zoomScaleNormal="125" zoomScaleSheetLayoutView="10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11.00390625" defaultRowHeight="12.75" customHeight="1"/>
  <cols>
    <col min="1" max="1" width="5.50390625" style="160" customWidth="1"/>
    <col min="2" max="2" width="56.625" style="48" customWidth="1"/>
    <col min="3" max="3" width="12.625" style="48" customWidth="1"/>
    <col min="4" max="4" width="14.875" style="39" customWidth="1"/>
    <col min="5" max="5" width="11.00390625" style="48" customWidth="1"/>
    <col min="6" max="6" width="12.125" style="39" bestFit="1" customWidth="1"/>
    <col min="7" max="7" width="12.125" style="39" customWidth="1"/>
    <col min="8" max="8" width="10.50390625" style="33" customWidth="1"/>
    <col min="9" max="9" width="11.00390625" style="48" customWidth="1"/>
    <col min="10" max="10" width="11.625" style="49" customWidth="1"/>
    <col min="11" max="253" width="11.00390625" style="27" customWidth="1"/>
    <col min="254" max="16384" width="11.00390625" style="28" customWidth="1"/>
  </cols>
  <sheetData>
    <row r="1" spans="1:10" ht="84">
      <c r="A1" s="157" t="s">
        <v>1110</v>
      </c>
      <c r="B1" s="25" t="s">
        <v>1118</v>
      </c>
      <c r="C1" s="256" t="s">
        <v>1190</v>
      </c>
      <c r="D1" s="256" t="s">
        <v>1191</v>
      </c>
      <c r="E1" s="256" t="s">
        <v>1192</v>
      </c>
      <c r="F1" s="257" t="s">
        <v>1251</v>
      </c>
      <c r="G1" s="257" t="s">
        <v>224</v>
      </c>
      <c r="H1" s="257" t="s">
        <v>226</v>
      </c>
      <c r="I1" s="10" t="s">
        <v>1122</v>
      </c>
      <c r="J1" s="26"/>
    </row>
    <row r="2" spans="1:10" ht="12.75">
      <c r="A2" s="433" t="s">
        <v>1123</v>
      </c>
      <c r="B2" s="433"/>
      <c r="C2" s="10"/>
      <c r="D2" s="29"/>
      <c r="E2" s="10"/>
      <c r="F2" s="29"/>
      <c r="G2" s="29"/>
      <c r="H2" s="11"/>
      <c r="I2" s="10"/>
      <c r="J2" s="26"/>
    </row>
    <row r="3" spans="1:10" ht="12.75">
      <c r="A3" s="150">
        <v>3</v>
      </c>
      <c r="B3" s="12" t="s">
        <v>1124</v>
      </c>
      <c r="C3" s="10"/>
      <c r="E3" s="10"/>
      <c r="F3" s="31"/>
      <c r="G3" s="31"/>
      <c r="H3" s="30"/>
      <c r="I3" s="10">
        <f>SUM(C3:H3)</f>
        <v>0</v>
      </c>
      <c r="J3" s="26">
        <f>I3/$I$9</f>
        <v>0</v>
      </c>
    </row>
    <row r="4" spans="1:10" ht="12.75">
      <c r="A4" s="150">
        <v>4</v>
      </c>
      <c r="B4" s="12" t="s">
        <v>1125</v>
      </c>
      <c r="C4" s="43"/>
      <c r="D4" s="32"/>
      <c r="E4" s="43"/>
      <c r="H4" s="43"/>
      <c r="I4" s="10">
        <f>SUM(C4:H4)</f>
        <v>0</v>
      </c>
      <c r="J4" s="26">
        <f>I4/$I$9</f>
        <v>0</v>
      </c>
    </row>
    <row r="5" spans="1:10" ht="12.75">
      <c r="A5" s="150">
        <v>6</v>
      </c>
      <c r="B5" s="12" t="s">
        <v>1126</v>
      </c>
      <c r="C5" s="15">
        <v>50500</v>
      </c>
      <c r="D5" s="30">
        <v>129999</v>
      </c>
      <c r="E5" s="15"/>
      <c r="F5" s="38">
        <v>19029.01</v>
      </c>
      <c r="G5" s="38"/>
      <c r="H5" s="15"/>
      <c r="I5" s="10">
        <f>SUM(C5:H5)</f>
        <v>199528.01</v>
      </c>
      <c r="J5" s="26">
        <f>I5/$I$9</f>
        <v>0.8334103694609799</v>
      </c>
    </row>
    <row r="6" spans="1:10" ht="12.75">
      <c r="A6" s="150">
        <v>8</v>
      </c>
      <c r="B6" s="12" t="s">
        <v>185</v>
      </c>
      <c r="C6" s="15">
        <v>34000</v>
      </c>
      <c r="D6" s="170">
        <v>1250</v>
      </c>
      <c r="E6" s="15">
        <v>4500</v>
      </c>
      <c r="F6" s="31"/>
      <c r="G6" s="31"/>
      <c r="H6" s="15"/>
      <c r="I6" s="10">
        <f>SUM(C6:H6)</f>
        <v>39750</v>
      </c>
      <c r="J6" s="26">
        <f>I6/$I$9</f>
        <v>0.16603213847556517</v>
      </c>
    </row>
    <row r="7" spans="1:10" ht="12.75">
      <c r="A7" s="150">
        <v>14</v>
      </c>
      <c r="B7" s="12" t="s">
        <v>1128</v>
      </c>
      <c r="C7" s="15"/>
      <c r="D7" s="31"/>
      <c r="E7" s="15"/>
      <c r="F7" s="31"/>
      <c r="G7" s="31"/>
      <c r="H7" s="15"/>
      <c r="I7" s="10">
        <v>133.47</v>
      </c>
      <c r="J7" s="26">
        <f>I7/$I$9</f>
        <v>0.0005574920634549354</v>
      </c>
    </row>
    <row r="8" spans="1:10" ht="13.5">
      <c r="A8" s="151"/>
      <c r="B8" s="16"/>
      <c r="C8" s="10"/>
      <c r="D8" s="29"/>
      <c r="E8" s="10"/>
      <c r="F8" s="29"/>
      <c r="G8" s="29"/>
      <c r="H8" s="11"/>
      <c r="I8" s="10"/>
      <c r="J8" s="26"/>
    </row>
    <row r="9" spans="1:10" ht="13.5">
      <c r="A9" s="151"/>
      <c r="B9" s="35" t="s">
        <v>1129</v>
      </c>
      <c r="C9" s="10">
        <f>SUM(C3:C7)</f>
        <v>84500</v>
      </c>
      <c r="D9" s="29">
        <f>SUM(D3:D7)</f>
        <v>131249</v>
      </c>
      <c r="E9" s="10">
        <f>SUM(E3:E7)</f>
        <v>4500</v>
      </c>
      <c r="F9" s="29">
        <f>SUM(F3:F7)</f>
        <v>19029.01</v>
      </c>
      <c r="G9" s="29">
        <v>0</v>
      </c>
      <c r="H9" s="10">
        <f>SUM(H3:H7)</f>
        <v>0</v>
      </c>
      <c r="I9" s="10">
        <f>SUM(I3:I8)</f>
        <v>239411.48</v>
      </c>
      <c r="J9" s="26">
        <f>I9/$I$9</f>
        <v>1</v>
      </c>
    </row>
    <row r="10" spans="1:10" ht="13.5">
      <c r="A10" s="153"/>
      <c r="B10" s="17"/>
      <c r="C10" s="37">
        <f aca="true" t="shared" si="0" ref="C10:H10">C9/$I$9</f>
        <v>0.3529488226713272</v>
      </c>
      <c r="D10" s="36">
        <f t="shared" si="0"/>
        <v>0.5482151482460239</v>
      </c>
      <c r="E10" s="37">
        <f t="shared" si="0"/>
        <v>0.018796091148177187</v>
      </c>
      <c r="F10" s="36">
        <f t="shared" si="0"/>
        <v>0.0794824458710167</v>
      </c>
      <c r="G10" s="36">
        <f t="shared" si="0"/>
        <v>0</v>
      </c>
      <c r="H10" s="37">
        <f t="shared" si="0"/>
        <v>0</v>
      </c>
      <c r="I10" s="106">
        <f aca="true" t="shared" si="1" ref="I10:I49">SUM(C10:H10)</f>
        <v>0.999442507936545</v>
      </c>
      <c r="J10" s="26"/>
    </row>
    <row r="11" spans="1:10" ht="13.5">
      <c r="A11" s="153"/>
      <c r="B11" s="17"/>
      <c r="C11" s="10"/>
      <c r="D11" s="29"/>
      <c r="E11" s="10"/>
      <c r="F11" s="29"/>
      <c r="G11" s="29"/>
      <c r="H11" s="11"/>
      <c r="I11" s="10">
        <f t="shared" si="1"/>
        <v>0</v>
      </c>
      <c r="J11" s="26">
        <f aca="true" t="shared" si="2" ref="J11:J19">I11/$I$51</f>
        <v>0</v>
      </c>
    </row>
    <row r="12" spans="1:10" ht="13.5">
      <c r="A12" s="153"/>
      <c r="B12" s="18"/>
      <c r="C12" s="10"/>
      <c r="D12" s="29"/>
      <c r="E12" s="10"/>
      <c r="F12" s="29"/>
      <c r="G12" s="29"/>
      <c r="H12" s="11"/>
      <c r="I12" s="10">
        <f t="shared" si="1"/>
        <v>0</v>
      </c>
      <c r="J12" s="26">
        <f t="shared" si="2"/>
        <v>0</v>
      </c>
    </row>
    <row r="13" spans="1:10" ht="13.5">
      <c r="A13" s="433" t="s">
        <v>978</v>
      </c>
      <c r="B13" s="433"/>
      <c r="C13" s="10"/>
      <c r="D13" s="29"/>
      <c r="E13" s="10"/>
      <c r="F13" s="29"/>
      <c r="G13" s="29"/>
      <c r="H13" s="11"/>
      <c r="I13" s="10">
        <f t="shared" si="1"/>
        <v>0</v>
      </c>
      <c r="J13" s="26">
        <f t="shared" si="2"/>
        <v>0</v>
      </c>
    </row>
    <row r="14" spans="1:10" ht="13.5">
      <c r="A14" s="153">
        <v>1</v>
      </c>
      <c r="B14" s="12" t="s">
        <v>979</v>
      </c>
      <c r="C14" s="38"/>
      <c r="D14" s="38"/>
      <c r="E14" s="38"/>
      <c r="F14" s="38"/>
      <c r="G14" s="38"/>
      <c r="H14" s="38"/>
      <c r="I14" s="10">
        <f t="shared" si="1"/>
        <v>0</v>
      </c>
      <c r="J14" s="26">
        <f t="shared" si="2"/>
        <v>0</v>
      </c>
    </row>
    <row r="15" spans="1:10" ht="13.5">
      <c r="A15" s="153">
        <v>2</v>
      </c>
      <c r="B15" s="12" t="s">
        <v>980</v>
      </c>
      <c r="C15" s="38"/>
      <c r="D15" s="38"/>
      <c r="E15" s="38"/>
      <c r="F15" s="38"/>
      <c r="G15" s="38"/>
      <c r="H15" s="38"/>
      <c r="I15" s="10">
        <f t="shared" si="1"/>
        <v>0</v>
      </c>
      <c r="J15" s="26">
        <f t="shared" si="2"/>
        <v>0</v>
      </c>
    </row>
    <row r="16" spans="1:10" ht="13.5">
      <c r="A16" s="153">
        <v>3</v>
      </c>
      <c r="B16" s="12" t="s">
        <v>981</v>
      </c>
      <c r="C16" s="38"/>
      <c r="D16" s="38"/>
      <c r="E16" s="38"/>
      <c r="F16" s="38"/>
      <c r="G16" s="38"/>
      <c r="H16" s="38"/>
      <c r="I16" s="10">
        <f t="shared" si="1"/>
        <v>0</v>
      </c>
      <c r="J16" s="26">
        <f t="shared" si="2"/>
        <v>0</v>
      </c>
    </row>
    <row r="17" spans="1:10" ht="13.5">
      <c r="A17" s="153">
        <v>4</v>
      </c>
      <c r="B17" s="12" t="s">
        <v>982</v>
      </c>
      <c r="C17" s="38"/>
      <c r="D17" s="38"/>
      <c r="E17" s="38"/>
      <c r="F17" s="38"/>
      <c r="G17" s="38"/>
      <c r="H17" s="38"/>
      <c r="I17" s="10">
        <f t="shared" si="1"/>
        <v>0</v>
      </c>
      <c r="J17" s="26">
        <f t="shared" si="2"/>
        <v>0</v>
      </c>
    </row>
    <row r="18" spans="1:12" s="42" customFormat="1" ht="12.75">
      <c r="A18" s="158">
        <v>5</v>
      </c>
      <c r="B18" s="40" t="s">
        <v>188</v>
      </c>
      <c r="C18" s="38"/>
      <c r="D18" s="38">
        <v>32904.99</v>
      </c>
      <c r="E18" s="38"/>
      <c r="F18" s="38"/>
      <c r="G18" s="38"/>
      <c r="H18" s="38"/>
      <c r="I18" s="10">
        <f t="shared" si="1"/>
        <v>32904.99</v>
      </c>
      <c r="J18" s="41">
        <f t="shared" si="2"/>
        <v>0.11115115473941169</v>
      </c>
      <c r="K18" s="27"/>
      <c r="L18" s="65"/>
    </row>
    <row r="19" spans="1:10" ht="13.5">
      <c r="A19" s="153">
        <v>6</v>
      </c>
      <c r="B19" s="12" t="s">
        <v>1315</v>
      </c>
      <c r="C19" s="38"/>
      <c r="E19" s="38"/>
      <c r="F19" s="38"/>
      <c r="G19" s="38"/>
      <c r="H19" s="38"/>
      <c r="I19" s="10">
        <f t="shared" si="1"/>
        <v>0</v>
      </c>
      <c r="J19" s="26">
        <f t="shared" si="2"/>
        <v>0</v>
      </c>
    </row>
    <row r="20" spans="1:10" ht="13.5">
      <c r="A20" s="153">
        <v>7</v>
      </c>
      <c r="B20" s="12" t="s">
        <v>1316</v>
      </c>
      <c r="C20" s="38"/>
      <c r="D20" s="38">
        <v>27481.54</v>
      </c>
      <c r="E20" s="38">
        <v>3500</v>
      </c>
      <c r="F20" s="38">
        <v>3443.81</v>
      </c>
      <c r="G20" s="38"/>
      <c r="H20" s="38">
        <v>3370.86</v>
      </c>
      <c r="I20" s="10">
        <f t="shared" si="1"/>
        <v>37796.21</v>
      </c>
      <c r="J20" s="26">
        <f aca="true" t="shared" si="3" ref="J20:J51">I20/$I$51</f>
        <v>0.12767341325049178</v>
      </c>
    </row>
    <row r="21" spans="1:10" ht="13.5">
      <c r="A21" s="153">
        <v>8</v>
      </c>
      <c r="B21" s="12" t="s">
        <v>1317</v>
      </c>
      <c r="C21" s="38"/>
      <c r="D21" s="38"/>
      <c r="E21" s="38"/>
      <c r="F21" s="38"/>
      <c r="G21" s="38"/>
      <c r="H21" s="38"/>
      <c r="I21" s="10">
        <f t="shared" si="1"/>
        <v>0</v>
      </c>
      <c r="J21" s="26">
        <f t="shared" si="3"/>
        <v>0</v>
      </c>
    </row>
    <row r="22" spans="1:10" s="27" customFormat="1" ht="12">
      <c r="A22" s="153">
        <v>9</v>
      </c>
      <c r="B22" s="12" t="s">
        <v>1318</v>
      </c>
      <c r="C22" s="38"/>
      <c r="D22" s="38">
        <v>4629.56</v>
      </c>
      <c r="E22" s="38"/>
      <c r="F22" s="38">
        <v>3656.25</v>
      </c>
      <c r="G22" s="38">
        <v>243.2</v>
      </c>
      <c r="H22" s="38">
        <v>1874.64</v>
      </c>
      <c r="I22" s="10">
        <f t="shared" si="1"/>
        <v>10403.650000000001</v>
      </c>
      <c r="J22" s="26">
        <f t="shared" si="3"/>
        <v>0.03514292850429922</v>
      </c>
    </row>
    <row r="23" spans="1:10" s="27" customFormat="1" ht="12">
      <c r="A23" s="153">
        <v>10</v>
      </c>
      <c r="B23" s="12" t="s">
        <v>1319</v>
      </c>
      <c r="C23" s="38"/>
      <c r="D23" s="38">
        <v>1743.9</v>
      </c>
      <c r="E23" s="38"/>
      <c r="F23" s="38"/>
      <c r="G23" s="38"/>
      <c r="H23" s="38"/>
      <c r="I23" s="10">
        <f t="shared" si="1"/>
        <v>1743.9</v>
      </c>
      <c r="J23" s="26">
        <f t="shared" si="3"/>
        <v>0.005890793425254348</v>
      </c>
    </row>
    <row r="24" spans="1:10" s="27" customFormat="1" ht="12">
      <c r="A24" s="153">
        <v>12</v>
      </c>
      <c r="B24" s="12" t="s">
        <v>1320</v>
      </c>
      <c r="C24" s="38"/>
      <c r="D24" s="38"/>
      <c r="E24" s="38"/>
      <c r="F24" s="38"/>
      <c r="G24" s="38"/>
      <c r="H24" s="38"/>
      <c r="I24" s="10">
        <f t="shared" si="1"/>
        <v>0</v>
      </c>
      <c r="J24" s="26">
        <f t="shared" si="3"/>
        <v>0</v>
      </c>
    </row>
    <row r="25" spans="1:10" s="27" customFormat="1" ht="12">
      <c r="A25" s="153">
        <v>14</v>
      </c>
      <c r="B25" s="12" t="s">
        <v>1321</v>
      </c>
      <c r="C25" s="38"/>
      <c r="D25" s="38">
        <v>16405.97</v>
      </c>
      <c r="E25" s="38">
        <v>16</v>
      </c>
      <c r="F25" s="38">
        <v>46.57</v>
      </c>
      <c r="G25" s="38"/>
      <c r="H25" s="38"/>
      <c r="I25" s="10">
        <f t="shared" si="1"/>
        <v>16468.54</v>
      </c>
      <c r="J25" s="26">
        <f t="shared" si="3"/>
        <v>0.05562977645251347</v>
      </c>
    </row>
    <row r="26" spans="1:10" ht="13.5">
      <c r="A26" s="153">
        <v>15</v>
      </c>
      <c r="B26" s="12" t="s">
        <v>1322</v>
      </c>
      <c r="C26" s="38"/>
      <c r="D26" s="38"/>
      <c r="E26" s="38"/>
      <c r="F26" s="38"/>
      <c r="G26" s="38"/>
      <c r="H26" s="38"/>
      <c r="I26" s="10">
        <f t="shared" si="1"/>
        <v>0</v>
      </c>
      <c r="J26" s="26">
        <f t="shared" si="3"/>
        <v>0</v>
      </c>
    </row>
    <row r="27" spans="1:10" s="27" customFormat="1" ht="12">
      <c r="A27" s="153">
        <v>16</v>
      </c>
      <c r="B27" s="12" t="s">
        <v>1323</v>
      </c>
      <c r="C27" s="38"/>
      <c r="D27" s="38">
        <v>35641.92</v>
      </c>
      <c r="E27" s="38"/>
      <c r="F27" s="38">
        <v>8598.14</v>
      </c>
      <c r="G27" s="38"/>
      <c r="H27" s="38"/>
      <c r="I27" s="10">
        <f t="shared" si="1"/>
        <v>44240.06</v>
      </c>
      <c r="J27" s="26">
        <f t="shared" si="3"/>
        <v>0.14944036617974532</v>
      </c>
    </row>
    <row r="28" spans="1:10" s="27" customFormat="1" ht="12">
      <c r="A28" s="153" t="s">
        <v>1324</v>
      </c>
      <c r="B28" s="12" t="s">
        <v>833</v>
      </c>
      <c r="C28" s="38">
        <v>8746.3</v>
      </c>
      <c r="D28" s="38">
        <v>157.29</v>
      </c>
      <c r="E28" s="38">
        <v>82.47</v>
      </c>
      <c r="F28" s="38">
        <v>219.94</v>
      </c>
      <c r="G28" s="38"/>
      <c r="H28" s="38"/>
      <c r="I28" s="10">
        <f t="shared" si="1"/>
        <v>9206</v>
      </c>
      <c r="J28" s="26">
        <f t="shared" si="3"/>
        <v>0.031097336012897256</v>
      </c>
    </row>
    <row r="29" spans="1:10" s="27" customFormat="1" ht="12">
      <c r="A29" s="153" t="s">
        <v>834</v>
      </c>
      <c r="B29" s="12" t="s">
        <v>835</v>
      </c>
      <c r="C29" s="38">
        <v>49019.16</v>
      </c>
      <c r="D29" s="38">
        <v>1198.27</v>
      </c>
      <c r="E29" s="38"/>
      <c r="F29" s="38"/>
      <c r="G29" s="38"/>
      <c r="H29" s="38"/>
      <c r="I29" s="10">
        <f t="shared" si="1"/>
        <v>50217.43</v>
      </c>
      <c r="J29" s="26">
        <f t="shared" si="3"/>
        <v>0.16963157662547762</v>
      </c>
    </row>
    <row r="30" spans="1:10" s="27" customFormat="1" ht="12">
      <c r="A30" s="153" t="s">
        <v>983</v>
      </c>
      <c r="B30" s="12" t="s">
        <v>1137</v>
      </c>
      <c r="C30" s="38">
        <v>583.5</v>
      </c>
      <c r="D30" s="38">
        <v>785.65</v>
      </c>
      <c r="E30" s="38">
        <v>92.12</v>
      </c>
      <c r="F30" s="38">
        <v>182.16</v>
      </c>
      <c r="G30" s="38"/>
      <c r="H30" s="38">
        <v>121.82</v>
      </c>
      <c r="I30" s="10">
        <f t="shared" si="1"/>
        <v>1765.25</v>
      </c>
      <c r="J30" s="26">
        <f t="shared" si="3"/>
        <v>0.005962912491501942</v>
      </c>
    </row>
    <row r="31" spans="1:10" ht="13.5">
      <c r="A31" s="153">
        <v>18</v>
      </c>
      <c r="B31" s="12" t="s">
        <v>1138</v>
      </c>
      <c r="C31" s="38"/>
      <c r="D31" s="38"/>
      <c r="E31" s="38"/>
      <c r="F31" s="38"/>
      <c r="G31" s="38"/>
      <c r="H31" s="38"/>
      <c r="I31" s="10">
        <f t="shared" si="1"/>
        <v>0</v>
      </c>
      <c r="J31" s="26">
        <f t="shared" si="3"/>
        <v>0</v>
      </c>
    </row>
    <row r="32" spans="1:10" s="27" customFormat="1" ht="12">
      <c r="A32" s="153">
        <v>19</v>
      </c>
      <c r="B32" s="12" t="s">
        <v>1139</v>
      </c>
      <c r="C32" s="38">
        <v>5490.48</v>
      </c>
      <c r="D32" s="38">
        <v>389.11</v>
      </c>
      <c r="E32" s="48"/>
      <c r="F32" s="38">
        <v>4.57</v>
      </c>
      <c r="G32" s="38"/>
      <c r="H32" s="38"/>
      <c r="I32" s="10">
        <f t="shared" si="1"/>
        <v>5884.159999999999</v>
      </c>
      <c r="J32" s="26">
        <f t="shared" si="3"/>
        <v>0.019876352452058384</v>
      </c>
    </row>
    <row r="33" spans="1:10" ht="13.5">
      <c r="A33" s="153">
        <v>20</v>
      </c>
      <c r="B33" s="12" t="s">
        <v>1140</v>
      </c>
      <c r="C33" s="38"/>
      <c r="D33" s="38"/>
      <c r="E33" s="38"/>
      <c r="F33" s="38"/>
      <c r="G33" s="38"/>
      <c r="H33" s="38"/>
      <c r="I33" s="10">
        <f t="shared" si="1"/>
        <v>0</v>
      </c>
      <c r="J33" s="26">
        <f t="shared" si="3"/>
        <v>0</v>
      </c>
    </row>
    <row r="34" spans="1:10" ht="13.5">
      <c r="A34" s="153">
        <v>21</v>
      </c>
      <c r="B34" s="12" t="s">
        <v>1141</v>
      </c>
      <c r="C34" s="38">
        <v>56450.13</v>
      </c>
      <c r="D34" s="38"/>
      <c r="E34" s="64"/>
      <c r="F34" s="38"/>
      <c r="G34" s="38"/>
      <c r="H34" s="38"/>
      <c r="I34" s="10">
        <f t="shared" si="1"/>
        <v>56450.13</v>
      </c>
      <c r="J34" s="26">
        <f t="shared" si="3"/>
        <v>0.19068527705645577</v>
      </c>
    </row>
    <row r="35" spans="1:10" ht="13.5">
      <c r="A35" s="153">
        <v>22</v>
      </c>
      <c r="B35" s="12" t="s">
        <v>1142</v>
      </c>
      <c r="C35" s="38"/>
      <c r="D35" s="38"/>
      <c r="E35" s="38"/>
      <c r="F35" s="38"/>
      <c r="G35" s="38"/>
      <c r="H35" s="38"/>
      <c r="I35" s="10">
        <f t="shared" si="1"/>
        <v>0</v>
      </c>
      <c r="J35" s="26">
        <f t="shared" si="3"/>
        <v>0</v>
      </c>
    </row>
    <row r="36" spans="1:10" ht="13.5">
      <c r="A36" s="153">
        <v>23</v>
      </c>
      <c r="B36" s="12" t="s">
        <v>1143</v>
      </c>
      <c r="C36" s="38"/>
      <c r="D36" s="38"/>
      <c r="E36" s="38"/>
      <c r="F36" s="38">
        <v>23.01</v>
      </c>
      <c r="G36" s="38"/>
      <c r="H36" s="38"/>
      <c r="I36" s="10">
        <f t="shared" si="1"/>
        <v>23.01</v>
      </c>
      <c r="J36" s="26">
        <f t="shared" si="3"/>
        <v>7.772645032117814E-05</v>
      </c>
    </row>
    <row r="37" spans="1:10" s="27" customFormat="1" ht="12">
      <c r="A37" s="153" t="s">
        <v>1144</v>
      </c>
      <c r="B37" s="12" t="s">
        <v>1145</v>
      </c>
      <c r="C37" s="38"/>
      <c r="D37" s="38"/>
      <c r="E37" s="38"/>
      <c r="F37" s="38">
        <v>602.63</v>
      </c>
      <c r="G37" s="38"/>
      <c r="H37" s="38"/>
      <c r="I37" s="10">
        <f t="shared" si="1"/>
        <v>602.63</v>
      </c>
      <c r="J37" s="26">
        <f t="shared" si="3"/>
        <v>0.0020356493158214506</v>
      </c>
    </row>
    <row r="38" spans="1:10" s="27" customFormat="1" ht="12">
      <c r="A38" s="153" t="s">
        <v>1146</v>
      </c>
      <c r="B38" s="12" t="s">
        <v>129</v>
      </c>
      <c r="C38" s="38"/>
      <c r="D38" s="38"/>
      <c r="E38" s="38"/>
      <c r="F38" s="38">
        <v>629.08</v>
      </c>
      <c r="G38" s="38"/>
      <c r="H38" s="38"/>
      <c r="I38" s="10">
        <f t="shared" si="1"/>
        <v>629.08</v>
      </c>
      <c r="J38" s="26">
        <f t="shared" si="3"/>
        <v>0.002124995887355356</v>
      </c>
    </row>
    <row r="39" spans="1:10" s="27" customFormat="1" ht="12">
      <c r="A39" s="153" t="s">
        <v>1281</v>
      </c>
      <c r="B39" s="12" t="s">
        <v>1282</v>
      </c>
      <c r="C39" s="38"/>
      <c r="D39" s="38">
        <v>9.67</v>
      </c>
      <c r="E39" s="38"/>
      <c r="F39" s="48"/>
      <c r="G39" s="48"/>
      <c r="H39" s="38">
        <v>5458.89</v>
      </c>
      <c r="I39" s="10">
        <f t="shared" si="1"/>
        <v>5468.56</v>
      </c>
      <c r="J39" s="26">
        <f t="shared" si="3"/>
        <v>0.01847247966833472</v>
      </c>
    </row>
    <row r="40" spans="1:10" s="27" customFormat="1" ht="12">
      <c r="A40" s="153" t="s">
        <v>1283</v>
      </c>
      <c r="B40" s="12" t="s">
        <v>1284</v>
      </c>
      <c r="C40" s="38"/>
      <c r="D40" s="38"/>
      <c r="E40" s="38"/>
      <c r="F40" s="38"/>
      <c r="G40" s="38"/>
      <c r="H40" s="38"/>
      <c r="I40" s="10">
        <f t="shared" si="1"/>
        <v>0</v>
      </c>
      <c r="J40" s="26">
        <f t="shared" si="3"/>
        <v>0</v>
      </c>
    </row>
    <row r="41" spans="1:10" s="27" customFormat="1" ht="12">
      <c r="A41" s="153" t="s">
        <v>1285</v>
      </c>
      <c r="B41" s="12" t="s">
        <v>1017</v>
      </c>
      <c r="C41" s="38"/>
      <c r="D41" s="38"/>
      <c r="E41" s="38"/>
      <c r="F41" s="38"/>
      <c r="G41" s="38"/>
      <c r="H41" s="38"/>
      <c r="I41" s="10">
        <f t="shared" si="1"/>
        <v>0</v>
      </c>
      <c r="J41" s="26">
        <f t="shared" si="3"/>
        <v>0</v>
      </c>
    </row>
    <row r="42" spans="1:10" s="27" customFormat="1" ht="12">
      <c r="A42" s="153" t="s">
        <v>1018</v>
      </c>
      <c r="B42" s="12" t="s">
        <v>1169</v>
      </c>
      <c r="C42" s="38"/>
      <c r="D42" s="38"/>
      <c r="E42" s="38"/>
      <c r="F42" s="38"/>
      <c r="G42" s="38"/>
      <c r="H42" s="38"/>
      <c r="I42" s="10">
        <f t="shared" si="1"/>
        <v>0</v>
      </c>
      <c r="J42" s="26">
        <f t="shared" si="3"/>
        <v>0</v>
      </c>
    </row>
    <row r="43" spans="1:10" s="27" customFormat="1" ht="12">
      <c r="A43" s="153" t="s">
        <v>1170</v>
      </c>
      <c r="B43" s="12" t="s">
        <v>1171</v>
      </c>
      <c r="C43" s="38">
        <v>8743.13</v>
      </c>
      <c r="D43" s="38">
        <v>221.72</v>
      </c>
      <c r="E43" s="38">
        <v>1092.48</v>
      </c>
      <c r="F43" s="38">
        <v>539.84</v>
      </c>
      <c r="G43" s="38"/>
      <c r="H43" s="38"/>
      <c r="I43" s="10">
        <f t="shared" si="1"/>
        <v>10597.169999999998</v>
      </c>
      <c r="J43" s="26">
        <f t="shared" si="3"/>
        <v>0.03579662788135937</v>
      </c>
    </row>
    <row r="44" spans="1:10" s="42" customFormat="1" ht="12">
      <c r="A44" s="158" t="s">
        <v>1172</v>
      </c>
      <c r="B44" s="40" t="s">
        <v>1173</v>
      </c>
      <c r="C44" s="38">
        <v>145.63</v>
      </c>
      <c r="D44" s="38">
        <v>856.55</v>
      </c>
      <c r="E44" s="38"/>
      <c r="F44" s="38">
        <v>3292.98</v>
      </c>
      <c r="G44" s="38"/>
      <c r="H44" s="38">
        <v>12.12</v>
      </c>
      <c r="I44" s="10">
        <f t="shared" si="1"/>
        <v>4307.28</v>
      </c>
      <c r="J44" s="41">
        <f t="shared" si="3"/>
        <v>0.01454974293521965</v>
      </c>
    </row>
    <row r="45" spans="1:10" s="27" customFormat="1" ht="12">
      <c r="A45" s="153" t="s">
        <v>1174</v>
      </c>
      <c r="B45" s="12" t="s">
        <v>1311</v>
      </c>
      <c r="C45" s="48"/>
      <c r="D45" s="38"/>
      <c r="E45" s="38"/>
      <c r="F45" s="38">
        <v>195.24</v>
      </c>
      <c r="G45" s="38"/>
      <c r="H45" s="38"/>
      <c r="I45" s="10">
        <f t="shared" si="1"/>
        <v>195.24</v>
      </c>
      <c r="J45" s="26">
        <f t="shared" si="3"/>
        <v>0.0006595094376665284</v>
      </c>
    </row>
    <row r="46" spans="1:10" s="27" customFormat="1" ht="11.25" customHeight="1">
      <c r="A46" s="153" t="s">
        <v>1312</v>
      </c>
      <c r="B46" s="12" t="s">
        <v>1176</v>
      </c>
      <c r="C46" s="38">
        <v>156.76</v>
      </c>
      <c r="D46" s="38">
        <v>302.69</v>
      </c>
      <c r="E46" s="38"/>
      <c r="F46" s="38">
        <v>941.48</v>
      </c>
      <c r="G46" s="38"/>
      <c r="H46" s="38"/>
      <c r="I46" s="10">
        <f t="shared" si="1"/>
        <v>1400.93</v>
      </c>
      <c r="J46" s="26">
        <f t="shared" si="3"/>
        <v>0.004732260584461021</v>
      </c>
    </row>
    <row r="47" spans="1:10" s="27" customFormat="1" ht="12">
      <c r="A47" s="153" t="s">
        <v>1177</v>
      </c>
      <c r="B47" s="12" t="s">
        <v>1184</v>
      </c>
      <c r="C47" s="38"/>
      <c r="D47" s="38">
        <v>347.87</v>
      </c>
      <c r="E47" s="38"/>
      <c r="F47" s="38">
        <v>625.21</v>
      </c>
      <c r="G47" s="38"/>
      <c r="H47" s="38"/>
      <c r="I47" s="10">
        <f t="shared" si="1"/>
        <v>973.08</v>
      </c>
      <c r="J47" s="26">
        <f t="shared" si="3"/>
        <v>0.0032870080086280754</v>
      </c>
    </row>
    <row r="48" spans="1:10" s="27" customFormat="1" ht="12">
      <c r="A48" s="153" t="s">
        <v>1185</v>
      </c>
      <c r="B48" s="12" t="s">
        <v>1214</v>
      </c>
      <c r="C48" s="38"/>
      <c r="D48" s="38"/>
      <c r="E48" s="38"/>
      <c r="F48" s="38"/>
      <c r="G48" s="38">
        <v>553.98</v>
      </c>
      <c r="I48" s="10">
        <f t="shared" si="1"/>
        <v>553.98</v>
      </c>
      <c r="J48" s="26">
        <f t="shared" si="3"/>
        <v>0.001871312427158899</v>
      </c>
    </row>
    <row r="49" spans="1:10" s="27" customFormat="1" ht="12">
      <c r="A49" s="153" t="s">
        <v>1187</v>
      </c>
      <c r="B49" s="12" t="s">
        <v>1180</v>
      </c>
      <c r="C49" s="38">
        <v>337.94</v>
      </c>
      <c r="D49" s="38">
        <v>3869</v>
      </c>
      <c r="E49" s="48"/>
      <c r="F49" s="38"/>
      <c r="G49" s="38"/>
      <c r="H49" s="38"/>
      <c r="I49" s="10">
        <f t="shared" si="1"/>
        <v>4206.94</v>
      </c>
      <c r="J49" s="26">
        <f t="shared" si="3"/>
        <v>0.014210800213567019</v>
      </c>
    </row>
    <row r="50" spans="1:10" ht="13.5">
      <c r="A50" s="159"/>
      <c r="B50" s="43"/>
      <c r="C50" s="38"/>
      <c r="D50" s="173"/>
      <c r="E50" s="38"/>
      <c r="F50" s="34"/>
      <c r="G50" s="34"/>
      <c r="H50" s="38"/>
      <c r="I50" s="10"/>
      <c r="J50" s="26"/>
    </row>
    <row r="51" spans="2:10" ht="13.5">
      <c r="B51" s="44" t="s">
        <v>1181</v>
      </c>
      <c r="C51" s="46">
        <f aca="true" t="shared" si="4" ref="C51:H51">SUM(C14:C49)</f>
        <v>129673.03000000001</v>
      </c>
      <c r="D51" s="45">
        <f t="shared" si="4"/>
        <v>126945.69999999998</v>
      </c>
      <c r="E51" s="45">
        <f t="shared" si="4"/>
        <v>4783.07</v>
      </c>
      <c r="F51" s="50">
        <f t="shared" si="4"/>
        <v>23000.91</v>
      </c>
      <c r="G51" s="50">
        <f t="shared" si="4"/>
        <v>797.1800000000001</v>
      </c>
      <c r="H51" s="46">
        <f t="shared" si="4"/>
        <v>10838.33</v>
      </c>
      <c r="I51" s="10">
        <f>SUM(C51:H51)</f>
        <v>296038.22</v>
      </c>
      <c r="J51" s="26">
        <f t="shared" si="3"/>
        <v>1</v>
      </c>
    </row>
    <row r="52" spans="1:253" s="110" customFormat="1" ht="13.5">
      <c r="A52" s="159"/>
      <c r="B52" s="26"/>
      <c r="C52" s="174">
        <f aca="true" t="shared" si="5" ref="C52:I52">C51/$I$51</f>
        <v>0.43802800192488667</v>
      </c>
      <c r="D52" s="175">
        <f t="shared" si="5"/>
        <v>0.42881523878909955</v>
      </c>
      <c r="E52" s="174">
        <f t="shared" si="5"/>
        <v>0.016156934060743915</v>
      </c>
      <c r="F52" s="175">
        <f t="shared" si="5"/>
        <v>0.07769574482646194</v>
      </c>
      <c r="G52" s="175">
        <f t="shared" si="5"/>
        <v>0.0026928279733610077</v>
      </c>
      <c r="H52" s="174">
        <f t="shared" si="5"/>
        <v>0.03661125242544696</v>
      </c>
      <c r="I52" s="174">
        <f t="shared" si="5"/>
        <v>1</v>
      </c>
      <c r="J52" s="26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</row>
    <row r="53" spans="1:10" ht="13.5">
      <c r="A53" s="159"/>
      <c r="B53" s="43"/>
      <c r="C53" s="43"/>
      <c r="D53" s="32"/>
      <c r="E53" s="43"/>
      <c r="F53" s="32"/>
      <c r="G53" s="32"/>
      <c r="H53" s="43"/>
      <c r="I53" s="43"/>
      <c r="J53" s="26"/>
    </row>
    <row r="54" spans="1:253" s="108" customFormat="1" ht="13.5">
      <c r="A54" s="161"/>
      <c r="B54" s="105" t="s">
        <v>1182</v>
      </c>
      <c r="C54" s="38">
        <f aca="true" t="shared" si="6" ref="C54:I54">C9-C51</f>
        <v>-45173.03000000001</v>
      </c>
      <c r="D54" s="34">
        <f t="shared" si="6"/>
        <v>4303.3000000000175</v>
      </c>
      <c r="E54" s="38">
        <f t="shared" si="6"/>
        <v>-283.0699999999997</v>
      </c>
      <c r="F54" s="34">
        <f t="shared" si="6"/>
        <v>-3971.9000000000015</v>
      </c>
      <c r="G54" s="34">
        <f t="shared" si="6"/>
        <v>-797.1800000000001</v>
      </c>
      <c r="H54" s="38">
        <f t="shared" si="6"/>
        <v>-10838.33</v>
      </c>
      <c r="I54" s="38">
        <f t="shared" si="6"/>
        <v>-56626.73999999996</v>
      </c>
      <c r="J54" s="106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</row>
    <row r="55" spans="1:10" ht="13.5">
      <c r="A55" s="159"/>
      <c r="B55" s="33"/>
      <c r="C55" s="33"/>
      <c r="D55" s="32"/>
      <c r="E55" s="33"/>
      <c r="F55" s="47"/>
      <c r="G55" s="47"/>
      <c r="I55" s="33"/>
      <c r="J55" s="26"/>
    </row>
    <row r="56" spans="1:10" ht="13.5">
      <c r="A56" s="159"/>
      <c r="B56" s="33"/>
      <c r="C56" s="33"/>
      <c r="D56" s="32"/>
      <c r="E56" s="33"/>
      <c r="F56" s="45"/>
      <c r="G56" s="45"/>
      <c r="I56" s="33"/>
      <c r="J56" s="26"/>
    </row>
    <row r="57" spans="1:10" ht="13.5">
      <c r="A57" s="159"/>
      <c r="B57" s="33"/>
      <c r="C57" s="33"/>
      <c r="D57" s="32"/>
      <c r="E57" s="33"/>
      <c r="F57" s="32"/>
      <c r="G57" s="32"/>
      <c r="I57" s="33"/>
      <c r="J57" s="26"/>
    </row>
    <row r="58" spans="1:10" ht="13.5">
      <c r="A58" s="159"/>
      <c r="B58" s="33"/>
      <c r="C58" s="33"/>
      <c r="D58" s="32"/>
      <c r="E58" s="33"/>
      <c r="F58" s="32"/>
      <c r="G58" s="32"/>
      <c r="I58" s="33"/>
      <c r="J58" s="26"/>
    </row>
  </sheetData>
  <mergeCells count="2">
    <mergeCell ref="A2:B2"/>
    <mergeCell ref="A13:B13"/>
  </mergeCells>
  <printOptions/>
  <pageMargins left="0.7" right="0.7" top="0.75" bottom="0.75" header="0.3" footer="0.3"/>
  <pageSetup fitToHeight="1" fitToWidth="1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125" zoomScaleNormal="125" zoomScaleSheetLayoutView="10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11.00390625" defaultRowHeight="12.75" customHeight="1"/>
  <cols>
    <col min="1" max="1" width="7.125" style="156" customWidth="1"/>
    <col min="2" max="2" width="59.125" style="19" customWidth="1"/>
    <col min="3" max="3" width="9.875" style="179" bestFit="1" customWidth="1"/>
    <col min="4" max="4" width="9.375" style="179" bestFit="1" customWidth="1"/>
    <col min="5" max="5" width="8.875" style="179" bestFit="1" customWidth="1"/>
    <col min="6" max="6" width="11.00390625" style="70" customWidth="1"/>
    <col min="7" max="246" width="11.00390625" style="19" customWidth="1"/>
    <col min="247" max="16384" width="11.00390625" style="22" customWidth="1"/>
  </cols>
  <sheetData>
    <row r="1" spans="1:6" s="21" customFormat="1" ht="36">
      <c r="A1" s="149" t="s">
        <v>1110</v>
      </c>
      <c r="B1" s="20" t="s">
        <v>1118</v>
      </c>
      <c r="C1" s="178" t="s">
        <v>1168</v>
      </c>
      <c r="D1" s="258" t="s">
        <v>1193</v>
      </c>
      <c r="E1" s="178" t="s">
        <v>1122</v>
      </c>
      <c r="F1" s="69"/>
    </row>
    <row r="2" spans="1:4" ht="13.5">
      <c r="A2" s="433" t="s">
        <v>1123</v>
      </c>
      <c r="B2" s="433"/>
      <c r="C2" s="212"/>
      <c r="D2" s="212"/>
    </row>
    <row r="3" spans="1:6" ht="13.5">
      <c r="A3" s="150">
        <v>3</v>
      </c>
      <c r="B3" s="13" t="s">
        <v>1124</v>
      </c>
      <c r="C3" s="213">
        <f>SUM('4 - P&amp;L by Program'!C3:E3)</f>
        <v>0</v>
      </c>
      <c r="D3" s="213">
        <f>E3-C3</f>
        <v>0</v>
      </c>
      <c r="E3" s="179">
        <v>0</v>
      </c>
      <c r="F3" s="70">
        <v>0</v>
      </c>
    </row>
    <row r="4" spans="1:6" ht="13.5">
      <c r="A4" s="150">
        <v>4</v>
      </c>
      <c r="B4" s="13" t="s">
        <v>1125</v>
      </c>
      <c r="C4" s="213">
        <f>SUM('4 - P&amp;L by Program'!C4:E4)</f>
        <v>0</v>
      </c>
      <c r="D4" s="213">
        <f>E4-C4</f>
        <v>0</v>
      </c>
      <c r="E4" s="179">
        <v>0</v>
      </c>
      <c r="F4" s="70">
        <v>0</v>
      </c>
    </row>
    <row r="5" spans="1:6" ht="13.5">
      <c r="A5" s="150">
        <v>6</v>
      </c>
      <c r="B5" s="13" t="s">
        <v>1126</v>
      </c>
      <c r="C5" s="213">
        <f>SUM('4 - P&amp;L by Program'!C5:E5)</f>
        <v>180499</v>
      </c>
      <c r="D5" s="213">
        <f>E5-C5</f>
        <v>19029.01000000001</v>
      </c>
      <c r="E5" s="179">
        <f>'4 - P&amp;L by Program'!I5</f>
        <v>199528.01</v>
      </c>
      <c r="F5" s="70">
        <f>E5/E9</f>
        <v>0.8334103694609799</v>
      </c>
    </row>
    <row r="6" spans="1:6" ht="13.5">
      <c r="A6" s="150">
        <v>8</v>
      </c>
      <c r="B6" s="13" t="s">
        <v>1127</v>
      </c>
      <c r="C6" s="213">
        <f>SUM('4 - P&amp;L by Program'!C6:E6)</f>
        <v>39750</v>
      </c>
      <c r="D6" s="213">
        <f>E6-C6</f>
        <v>0</v>
      </c>
      <c r="E6" s="179">
        <f>'4 - P&amp;L by Program'!I6</f>
        <v>39750</v>
      </c>
      <c r="F6" s="70">
        <f>E6/E9</f>
        <v>0.16603213847556517</v>
      </c>
    </row>
    <row r="7" spans="1:6" ht="13.5">
      <c r="A7" s="150">
        <v>14</v>
      </c>
      <c r="B7" s="13" t="s">
        <v>1128</v>
      </c>
      <c r="C7" s="213">
        <f>SUM('4 - P&amp;L by Program'!C7:E7)</f>
        <v>0</v>
      </c>
      <c r="D7" s="213">
        <v>133.47</v>
      </c>
      <c r="E7" s="179">
        <f>'4 - P&amp;L by Program'!I7</f>
        <v>133.47</v>
      </c>
      <c r="F7" s="70">
        <v>0</v>
      </c>
    </row>
    <row r="8" spans="1:4" ht="13.5">
      <c r="A8" s="151"/>
      <c r="B8" s="16"/>
      <c r="C8" s="176"/>
      <c r="D8" s="176"/>
    </row>
    <row r="9" spans="1:6" s="21" customFormat="1" ht="12">
      <c r="A9" s="152"/>
      <c r="B9" s="23" t="s">
        <v>1129</v>
      </c>
      <c r="C9" s="180">
        <f>SUM(C3:C7)</f>
        <v>220249</v>
      </c>
      <c r="D9" s="259">
        <f>SUM(D3:D8)</f>
        <v>19162.48000000001</v>
      </c>
      <c r="E9" s="180">
        <f>SUM(E3:E7)</f>
        <v>239411.48</v>
      </c>
      <c r="F9" s="90">
        <v>1</v>
      </c>
    </row>
    <row r="10" spans="1:4" ht="13.5">
      <c r="A10" s="153"/>
      <c r="B10" s="18"/>
      <c r="C10" s="177"/>
      <c r="D10" s="177"/>
    </row>
    <row r="11" spans="1:4" ht="13.5">
      <c r="A11" s="433" t="s">
        <v>978</v>
      </c>
      <c r="B11" s="433"/>
      <c r="C11" s="212"/>
      <c r="D11" s="212"/>
    </row>
    <row r="12" spans="1:6" ht="13.5">
      <c r="A12" s="150">
        <v>1</v>
      </c>
      <c r="B12" s="12" t="s">
        <v>979</v>
      </c>
      <c r="C12" s="213">
        <f>SUM('4 - P&amp;L by Program'!C14:E14)</f>
        <v>0</v>
      </c>
      <c r="D12" s="213">
        <f aca="true" t="shared" si="0" ref="D12:D47">E12-C12</f>
        <v>0</v>
      </c>
      <c r="E12" s="181">
        <f>'4 - P&amp;L by Program'!I14</f>
        <v>0</v>
      </c>
      <c r="F12" s="70">
        <v>0</v>
      </c>
    </row>
    <row r="13" spans="1:6" ht="13.5">
      <c r="A13" s="150">
        <v>2</v>
      </c>
      <c r="B13" s="12" t="s">
        <v>980</v>
      </c>
      <c r="C13" s="213">
        <f>SUM('4 - P&amp;L by Program'!C15:E15)</f>
        <v>0</v>
      </c>
      <c r="D13" s="213">
        <f t="shared" si="0"/>
        <v>0</v>
      </c>
      <c r="E13" s="181">
        <f>'4 - P&amp;L by Program'!I15</f>
        <v>0</v>
      </c>
      <c r="F13" s="70">
        <v>0</v>
      </c>
    </row>
    <row r="14" spans="1:6" ht="13.5">
      <c r="A14" s="150">
        <v>3</v>
      </c>
      <c r="B14" s="12" t="s">
        <v>981</v>
      </c>
      <c r="C14" s="213">
        <f>SUM('4 - P&amp;L by Program'!C16:E16)</f>
        <v>0</v>
      </c>
      <c r="D14" s="213">
        <f t="shared" si="0"/>
        <v>0</v>
      </c>
      <c r="E14" s="181">
        <f>'4 - P&amp;L by Program'!I16</f>
        <v>0</v>
      </c>
      <c r="F14" s="70">
        <v>0</v>
      </c>
    </row>
    <row r="15" spans="1:6" ht="13.5">
      <c r="A15" s="150">
        <v>4</v>
      </c>
      <c r="B15" s="12" t="s">
        <v>982</v>
      </c>
      <c r="C15" s="213">
        <f>SUM('4 - P&amp;L by Program'!C17:E17)</f>
        <v>0</v>
      </c>
      <c r="D15" s="213">
        <f t="shared" si="0"/>
        <v>0</v>
      </c>
      <c r="E15" s="181">
        <f>'4 - P&amp;L by Program'!I17</f>
        <v>0</v>
      </c>
      <c r="F15" s="70">
        <f>E15/E49</f>
        <v>0</v>
      </c>
    </row>
    <row r="16" spans="1:6" s="19" customFormat="1" ht="12">
      <c r="A16" s="150">
        <v>5</v>
      </c>
      <c r="B16" s="12" t="s">
        <v>1314</v>
      </c>
      <c r="C16" s="213">
        <f>SUM('4 - P&amp;L by Program'!C18:E18)</f>
        <v>32904.99</v>
      </c>
      <c r="D16" s="213">
        <f t="shared" si="0"/>
        <v>0</v>
      </c>
      <c r="E16" s="181">
        <f>'4 - P&amp;L by Program'!I18</f>
        <v>32904.99</v>
      </c>
      <c r="F16" s="70">
        <f>E16/E49</f>
        <v>0.11115115473941167</v>
      </c>
    </row>
    <row r="17" spans="1:6" ht="13.5">
      <c r="A17" s="150">
        <v>6</v>
      </c>
      <c r="B17" s="12" t="s">
        <v>1315</v>
      </c>
      <c r="C17" s="213">
        <f>SUM('4 - P&amp;L by Program'!C19:E19)</f>
        <v>0</v>
      </c>
      <c r="D17" s="213">
        <f t="shared" si="0"/>
        <v>0</v>
      </c>
      <c r="E17" s="179">
        <f>'4 - P&amp;L by Program'!I19</f>
        <v>0</v>
      </c>
      <c r="F17" s="70">
        <v>0</v>
      </c>
    </row>
    <row r="18" spans="1:6" ht="13.5">
      <c r="A18" s="150">
        <v>7</v>
      </c>
      <c r="B18" s="12" t="s">
        <v>1316</v>
      </c>
      <c r="C18" s="213">
        <f>SUM('4 - P&amp;L by Program'!C20:E20)</f>
        <v>30981.54</v>
      </c>
      <c r="D18" s="213">
        <f t="shared" si="0"/>
        <v>6814.669999999998</v>
      </c>
      <c r="E18" s="179">
        <f>'4 - P&amp;L by Program'!I20</f>
        <v>37796.21</v>
      </c>
      <c r="F18" s="70">
        <f>E18/E49</f>
        <v>0.12767341325049175</v>
      </c>
    </row>
    <row r="19" spans="1:6" ht="13.5">
      <c r="A19" s="150">
        <v>8</v>
      </c>
      <c r="B19" s="12" t="s">
        <v>1317</v>
      </c>
      <c r="C19" s="213">
        <f>SUM('4 - P&amp;L by Program'!C21:E21)</f>
        <v>0</v>
      </c>
      <c r="D19" s="213">
        <f t="shared" si="0"/>
        <v>0</v>
      </c>
      <c r="E19" s="179">
        <f>'4 - P&amp;L by Program'!I21</f>
        <v>0</v>
      </c>
      <c r="F19" s="70">
        <v>0</v>
      </c>
    </row>
    <row r="20" spans="1:6" ht="13.5">
      <c r="A20" s="150">
        <v>9</v>
      </c>
      <c r="B20" s="12" t="s">
        <v>1318</v>
      </c>
      <c r="C20" s="213">
        <f>SUM('4 - P&amp;L by Program'!C22:E22)</f>
        <v>4629.56</v>
      </c>
      <c r="D20" s="213">
        <f t="shared" si="0"/>
        <v>5774.090000000001</v>
      </c>
      <c r="E20" s="179">
        <f>'4 - P&amp;L by Program'!I22</f>
        <v>10403.650000000001</v>
      </c>
      <c r="F20" s="70">
        <f>E20/E49</f>
        <v>0.03514292850429921</v>
      </c>
    </row>
    <row r="21" spans="1:6" ht="13.5">
      <c r="A21" s="150">
        <v>10</v>
      </c>
      <c r="B21" s="12" t="s">
        <v>1319</v>
      </c>
      <c r="C21" s="213">
        <f>SUM('4 - P&amp;L by Program'!C23:E23)</f>
        <v>1743.9</v>
      </c>
      <c r="D21" s="213">
        <f t="shared" si="0"/>
        <v>0</v>
      </c>
      <c r="E21" s="179">
        <f>'4 - P&amp;L by Program'!I23</f>
        <v>1743.9</v>
      </c>
      <c r="F21" s="70">
        <f>E21/E49</f>
        <v>0.0058907934252543466</v>
      </c>
    </row>
    <row r="22" spans="1:6" ht="13.5">
      <c r="A22" s="150">
        <v>12</v>
      </c>
      <c r="B22" s="12" t="s">
        <v>1320</v>
      </c>
      <c r="C22" s="213">
        <f>SUM('4 - P&amp;L by Program'!C24:E24)</f>
        <v>0</v>
      </c>
      <c r="D22" s="213">
        <f t="shared" si="0"/>
        <v>0</v>
      </c>
      <c r="E22" s="179">
        <f>'4 - P&amp;L by Program'!I24</f>
        <v>0</v>
      </c>
      <c r="F22" s="70">
        <v>0</v>
      </c>
    </row>
    <row r="23" spans="1:6" ht="13.5">
      <c r="A23" s="150">
        <v>14</v>
      </c>
      <c r="B23" s="12" t="s">
        <v>1321</v>
      </c>
      <c r="C23" s="213">
        <f>SUM('4 - P&amp;L by Program'!C25:E25)</f>
        <v>16421.97</v>
      </c>
      <c r="D23" s="213">
        <f t="shared" si="0"/>
        <v>46.56999999999971</v>
      </c>
      <c r="E23" s="179">
        <f>'4 - P&amp;L by Program'!I25</f>
        <v>16468.54</v>
      </c>
      <c r="F23" s="70">
        <f>E23/E49</f>
        <v>0.05562977645251346</v>
      </c>
    </row>
    <row r="24" spans="1:6" ht="13.5">
      <c r="A24" s="150">
        <v>15</v>
      </c>
      <c r="B24" s="12" t="s">
        <v>1183</v>
      </c>
      <c r="C24" s="213">
        <f>SUM('4 - P&amp;L by Program'!C26:E26)</f>
        <v>0</v>
      </c>
      <c r="D24" s="213">
        <f t="shared" si="0"/>
        <v>0</v>
      </c>
      <c r="E24" s="179">
        <f>'4 - P&amp;L by Program'!I26</f>
        <v>0</v>
      </c>
      <c r="F24" s="70">
        <v>0</v>
      </c>
    </row>
    <row r="25" spans="1:6" ht="13.5">
      <c r="A25" s="150">
        <v>16</v>
      </c>
      <c r="B25" s="12" t="s">
        <v>1323</v>
      </c>
      <c r="C25" s="213">
        <f>SUM('4 - P&amp;L by Program'!C27:E27)</f>
        <v>35641.92</v>
      </c>
      <c r="D25" s="213">
        <f t="shared" si="0"/>
        <v>8598.14</v>
      </c>
      <c r="E25" s="179">
        <f>'4 - P&amp;L by Program'!I27</f>
        <v>44240.06</v>
      </c>
      <c r="F25" s="70">
        <f>E25/E49</f>
        <v>0.1494403661797453</v>
      </c>
    </row>
    <row r="26" spans="1:6" ht="13.5">
      <c r="A26" s="150">
        <v>17</v>
      </c>
      <c r="B26" s="12" t="s">
        <v>1203</v>
      </c>
      <c r="C26" s="213">
        <f>SUM('4 - P&amp;L by Program'!C28:E28)</f>
        <v>8986.06</v>
      </c>
      <c r="D26" s="213">
        <f t="shared" si="0"/>
        <v>219.9400000000005</v>
      </c>
      <c r="E26" s="179">
        <f>'4 - P&amp;L by Program'!I28</f>
        <v>9206</v>
      </c>
      <c r="F26" s="70">
        <f>E26/E49</f>
        <v>0.03109733601289725</v>
      </c>
    </row>
    <row r="27" spans="1:6" ht="13.5">
      <c r="A27" s="150">
        <v>17</v>
      </c>
      <c r="B27" s="12" t="s">
        <v>835</v>
      </c>
      <c r="C27" s="213">
        <f>SUM('4 - P&amp;L by Program'!C29:E29)</f>
        <v>50217.43</v>
      </c>
      <c r="D27" s="213">
        <f t="shared" si="0"/>
        <v>0</v>
      </c>
      <c r="E27" s="179">
        <f>'4 - P&amp;L by Program'!I29</f>
        <v>50217.43</v>
      </c>
      <c r="F27" s="70">
        <f>E27/E49</f>
        <v>0.1696315766254776</v>
      </c>
    </row>
    <row r="28" spans="1:6" ht="13.5">
      <c r="A28" s="150">
        <v>17</v>
      </c>
      <c r="B28" s="12" t="s">
        <v>1137</v>
      </c>
      <c r="C28" s="213">
        <f>SUM('4 - P&amp;L by Program'!C30:E30)</f>
        <v>1461.27</v>
      </c>
      <c r="D28" s="213">
        <f t="shared" si="0"/>
        <v>303.98</v>
      </c>
      <c r="E28" s="179">
        <f>'4 - P&amp;L by Program'!I30</f>
        <v>1765.25</v>
      </c>
      <c r="F28" s="70">
        <f>E28/E49</f>
        <v>0.0059629124915019415</v>
      </c>
    </row>
    <row r="29" spans="1:6" ht="13.5">
      <c r="A29" s="150">
        <v>18</v>
      </c>
      <c r="B29" s="12" t="s">
        <v>1138</v>
      </c>
      <c r="C29" s="213">
        <f>SUM('4 - P&amp;L by Program'!C31:E31)</f>
        <v>0</v>
      </c>
      <c r="D29" s="213">
        <f t="shared" si="0"/>
        <v>0</v>
      </c>
      <c r="E29" s="179">
        <f>'4 - P&amp;L by Program'!I31</f>
        <v>0</v>
      </c>
      <c r="F29" s="70">
        <v>0</v>
      </c>
    </row>
    <row r="30" spans="1:6" ht="13.5">
      <c r="A30" s="150">
        <v>19</v>
      </c>
      <c r="B30" s="12" t="s">
        <v>1139</v>
      </c>
      <c r="C30" s="213">
        <f>SUM('4 - P&amp;L by Program'!C32:E32)</f>
        <v>5879.589999999999</v>
      </c>
      <c r="D30" s="213">
        <f t="shared" si="0"/>
        <v>4.569999999999709</v>
      </c>
      <c r="E30" s="179">
        <f>'4 - P&amp;L by Program'!I32</f>
        <v>5884.159999999999</v>
      </c>
      <c r="F30" s="70">
        <f>E30/E49</f>
        <v>0.01987635245205838</v>
      </c>
    </row>
    <row r="31" spans="1:6" ht="13.5">
      <c r="A31" s="150">
        <v>20</v>
      </c>
      <c r="B31" s="12" t="s">
        <v>1140</v>
      </c>
      <c r="C31" s="213">
        <f>SUM('4 - P&amp;L by Program'!C33:E33)</f>
        <v>0</v>
      </c>
      <c r="D31" s="213">
        <f t="shared" si="0"/>
        <v>0</v>
      </c>
      <c r="E31" s="179">
        <f>'4 - P&amp;L by Program'!I33</f>
        <v>0</v>
      </c>
      <c r="F31" s="70">
        <v>0</v>
      </c>
    </row>
    <row r="32" spans="1:6" ht="13.5">
      <c r="A32" s="150">
        <v>21</v>
      </c>
      <c r="B32" s="12" t="s">
        <v>1141</v>
      </c>
      <c r="C32" s="213">
        <f>SUM('4 - P&amp;L by Program'!C34:E34)</f>
        <v>56450.13</v>
      </c>
      <c r="D32" s="213">
        <f t="shared" si="0"/>
        <v>0</v>
      </c>
      <c r="E32" s="179">
        <f>'4 - P&amp;L by Program'!I34</f>
        <v>56450.13</v>
      </c>
      <c r="F32" s="70">
        <f>E32/E49</f>
        <v>0.19068527705645572</v>
      </c>
    </row>
    <row r="33" spans="1:6" ht="13.5">
      <c r="A33" s="150">
        <v>22</v>
      </c>
      <c r="B33" s="12" t="s">
        <v>1142</v>
      </c>
      <c r="C33" s="213">
        <f>SUM('4 - P&amp;L by Program'!C35:E35)</f>
        <v>0</v>
      </c>
      <c r="D33" s="213">
        <f t="shared" si="0"/>
        <v>0</v>
      </c>
      <c r="E33" s="179">
        <f>'4 - P&amp;L by Program'!I35</f>
        <v>0</v>
      </c>
      <c r="F33" s="70">
        <v>0</v>
      </c>
    </row>
    <row r="34" spans="1:6" ht="13.5">
      <c r="A34" s="150">
        <v>23</v>
      </c>
      <c r="B34" s="12" t="s">
        <v>1143</v>
      </c>
      <c r="C34" s="213">
        <f>SUM('4 - P&amp;L by Program'!C36:E36)</f>
        <v>0</v>
      </c>
      <c r="D34" s="213">
        <f t="shared" si="0"/>
        <v>23.01</v>
      </c>
      <c r="E34" s="179">
        <f>'4 - P&amp;L by Program'!I36</f>
        <v>23.01</v>
      </c>
      <c r="F34" s="70">
        <f>E34/E49</f>
        <v>7.772645032117813E-05</v>
      </c>
    </row>
    <row r="35" spans="1:6" s="19" customFormat="1" ht="12">
      <c r="A35" s="150" t="s">
        <v>1144</v>
      </c>
      <c r="B35" s="12" t="s">
        <v>1145</v>
      </c>
      <c r="C35" s="213">
        <f>SUM('4 - P&amp;L by Program'!C37:E37)</f>
        <v>0</v>
      </c>
      <c r="D35" s="213">
        <f t="shared" si="0"/>
        <v>602.63</v>
      </c>
      <c r="E35" s="179">
        <f>'4 - P&amp;L by Program'!I37</f>
        <v>602.63</v>
      </c>
      <c r="F35" s="70">
        <f>E35/E49</f>
        <v>0.00203564931582145</v>
      </c>
    </row>
    <row r="36" spans="1:6" s="19" customFormat="1" ht="12">
      <c r="A36" s="150" t="s">
        <v>1146</v>
      </c>
      <c r="B36" s="12" t="s">
        <v>1280</v>
      </c>
      <c r="C36" s="213">
        <f>SUM('4 - P&amp;L by Program'!C38:E38)</f>
        <v>0</v>
      </c>
      <c r="D36" s="213">
        <f t="shared" si="0"/>
        <v>629.08</v>
      </c>
      <c r="E36" s="179">
        <f>'4 - P&amp;L by Program'!I38</f>
        <v>629.08</v>
      </c>
      <c r="F36" s="70">
        <f>E36/E49</f>
        <v>0.0021249958873553556</v>
      </c>
    </row>
    <row r="37" spans="1:6" s="19" customFormat="1" ht="12">
      <c r="A37" s="150" t="s">
        <v>1281</v>
      </c>
      <c r="B37" s="12" t="s">
        <v>1282</v>
      </c>
      <c r="C37" s="213">
        <f>SUM('4 - P&amp;L by Program'!C39:E39)</f>
        <v>9.67</v>
      </c>
      <c r="D37" s="213">
        <f t="shared" si="0"/>
        <v>5458.89</v>
      </c>
      <c r="E37" s="179">
        <f>'4 - P&amp;L by Program'!I39</f>
        <v>5468.56</v>
      </c>
      <c r="F37" s="70">
        <f>E37/E49</f>
        <v>0.018472479668334717</v>
      </c>
    </row>
    <row r="38" spans="1:6" s="19" customFormat="1" ht="12">
      <c r="A38" s="150" t="s">
        <v>1281</v>
      </c>
      <c r="B38" s="12" t="s">
        <v>1017</v>
      </c>
      <c r="C38" s="213">
        <f>SUM('4 - P&amp;L by Program'!C40:E40)</f>
        <v>0</v>
      </c>
      <c r="D38" s="213">
        <f t="shared" si="0"/>
        <v>0</v>
      </c>
      <c r="E38" s="179">
        <f>'4 - P&amp;L by Program'!I40</f>
        <v>0</v>
      </c>
      <c r="F38" s="70">
        <v>0</v>
      </c>
    </row>
    <row r="39" spans="1:6" s="19" customFormat="1" ht="12">
      <c r="A39" s="150" t="s">
        <v>1283</v>
      </c>
      <c r="B39" s="12" t="s">
        <v>1169</v>
      </c>
      <c r="C39" s="213">
        <f>SUM('4 - P&amp;L by Program'!C41:E41)</f>
        <v>0</v>
      </c>
      <c r="D39" s="213">
        <f t="shared" si="0"/>
        <v>0</v>
      </c>
      <c r="E39" s="179">
        <f>'4 - P&amp;L by Program'!I41</f>
        <v>0</v>
      </c>
      <c r="F39" s="70">
        <v>0</v>
      </c>
    </row>
    <row r="40" spans="1:6" s="19" customFormat="1" ht="12">
      <c r="A40" s="150" t="s">
        <v>1283</v>
      </c>
      <c r="B40" s="12" t="s">
        <v>1041</v>
      </c>
      <c r="C40" s="213">
        <f>SUM('4 - P&amp;L by Program'!C42:E42)</f>
        <v>0</v>
      </c>
      <c r="D40" s="213">
        <f t="shared" si="0"/>
        <v>0</v>
      </c>
      <c r="E40" s="179">
        <f>'4 - P&amp;L by Program'!I42</f>
        <v>0</v>
      </c>
      <c r="F40" s="70">
        <v>0</v>
      </c>
    </row>
    <row r="41" spans="1:6" s="19" customFormat="1" ht="12">
      <c r="A41" s="150" t="s">
        <v>1285</v>
      </c>
      <c r="B41" s="12" t="s">
        <v>1204</v>
      </c>
      <c r="C41" s="213">
        <f>SUM('4 - P&amp;L by Program'!C43:E43)</f>
        <v>10057.329999999998</v>
      </c>
      <c r="D41" s="213">
        <f t="shared" si="0"/>
        <v>539.8400000000001</v>
      </c>
      <c r="E41" s="179">
        <f>'4 - P&amp;L by Program'!I43</f>
        <v>10597.169999999998</v>
      </c>
      <c r="F41" s="70">
        <f>E41/E49</f>
        <v>0.035796627881359365</v>
      </c>
    </row>
    <row r="42" spans="1:6" s="19" customFormat="1" ht="12">
      <c r="A42" s="150" t="s">
        <v>1172</v>
      </c>
      <c r="B42" s="12" t="s">
        <v>1173</v>
      </c>
      <c r="C42" s="213">
        <f>SUM('4 - P&amp;L by Program'!C44:E44)</f>
        <v>1002.18</v>
      </c>
      <c r="D42" s="213">
        <f t="shared" si="0"/>
        <v>3305.1</v>
      </c>
      <c r="E42" s="179">
        <f>'4 - P&amp;L by Program'!I44</f>
        <v>4307.28</v>
      </c>
      <c r="F42" s="70">
        <f>E42/E49</f>
        <v>0.014549742935219646</v>
      </c>
    </row>
    <row r="43" spans="1:6" s="19" customFormat="1" ht="12">
      <c r="A43" s="150" t="s">
        <v>1174</v>
      </c>
      <c r="B43" s="12" t="s">
        <v>1311</v>
      </c>
      <c r="C43" s="213">
        <f>SUM('4 - P&amp;L by Program'!C45:E45)</f>
        <v>0</v>
      </c>
      <c r="D43" s="213">
        <f t="shared" si="0"/>
        <v>195.24</v>
      </c>
      <c r="E43" s="179">
        <f>'4 - P&amp;L by Program'!I45</f>
        <v>195.24</v>
      </c>
      <c r="F43" s="70">
        <f>E43/E49</f>
        <v>0.0006595094376665283</v>
      </c>
    </row>
    <row r="44" spans="1:6" s="19" customFormat="1" ht="11.25" customHeight="1">
      <c r="A44" s="150" t="s">
        <v>1312</v>
      </c>
      <c r="B44" s="12" t="s">
        <v>1176</v>
      </c>
      <c r="C44" s="213">
        <f>SUM('4 - P&amp;L by Program'!C46:E46)</f>
        <v>459.45</v>
      </c>
      <c r="D44" s="213">
        <f t="shared" si="0"/>
        <v>941.48</v>
      </c>
      <c r="E44" s="179">
        <f>'4 - P&amp;L by Program'!I46</f>
        <v>1400.93</v>
      </c>
      <c r="F44" s="70">
        <f>E44/E49</f>
        <v>0.00473226058446102</v>
      </c>
    </row>
    <row r="45" spans="1:6" s="19" customFormat="1" ht="12">
      <c r="A45" s="150" t="s">
        <v>1177</v>
      </c>
      <c r="B45" s="12" t="s">
        <v>1184</v>
      </c>
      <c r="C45" s="213">
        <f>SUM('4 - P&amp;L by Program'!C47:E47)</f>
        <v>347.87</v>
      </c>
      <c r="D45" s="213">
        <f t="shared" si="0"/>
        <v>625.21</v>
      </c>
      <c r="E45" s="179">
        <f>'4 - P&amp;L by Program'!I47</f>
        <v>973.08</v>
      </c>
      <c r="F45" s="70">
        <f>E45/E49</f>
        <v>0.003287008008628075</v>
      </c>
    </row>
    <row r="46" spans="1:6" s="19" customFormat="1" ht="12">
      <c r="A46" s="150" t="s">
        <v>1185</v>
      </c>
      <c r="B46" s="12" t="s">
        <v>1186</v>
      </c>
      <c r="C46" s="213">
        <f>SUM('4 - P&amp;L by Program'!C48:E48)</f>
        <v>0</v>
      </c>
      <c r="D46" s="213">
        <f t="shared" si="0"/>
        <v>553.98</v>
      </c>
      <c r="E46" s="179">
        <f>'4 - P&amp;L by Program'!I48</f>
        <v>553.98</v>
      </c>
      <c r="F46" s="70">
        <f>E46/E49</f>
        <v>0.0018713124271588985</v>
      </c>
    </row>
    <row r="47" spans="1:6" s="19" customFormat="1" ht="12">
      <c r="A47" s="150" t="s">
        <v>1187</v>
      </c>
      <c r="B47" s="12" t="s">
        <v>1180</v>
      </c>
      <c r="C47" s="213">
        <f>SUM('4 - P&amp;L by Program'!C49:E49)</f>
        <v>4206.94</v>
      </c>
      <c r="D47" s="213">
        <f t="shared" si="0"/>
        <v>0</v>
      </c>
      <c r="E47" s="179">
        <f>'4 - P&amp;L by Program'!I49</f>
        <v>4206.94</v>
      </c>
      <c r="F47" s="70">
        <f>E47/E49</f>
        <v>0.014210800213567016</v>
      </c>
    </row>
    <row r="48" spans="1:4" ht="13.5">
      <c r="A48" s="154"/>
      <c r="B48" s="14"/>
      <c r="C48" s="214"/>
      <c r="D48" s="214"/>
    </row>
    <row r="49" spans="1:6" s="21" customFormat="1" ht="12">
      <c r="A49" s="155"/>
      <c r="B49" s="24" t="s">
        <v>1181</v>
      </c>
      <c r="C49" s="180">
        <f>SUM(C12:C47)</f>
        <v>261401.8</v>
      </c>
      <c r="D49" s="259">
        <f>SUM(D12:D47)</f>
        <v>34636.42</v>
      </c>
      <c r="E49" s="180">
        <f>SUM(E12:E47)</f>
        <v>296038.22000000003</v>
      </c>
      <c r="F49" s="90">
        <f>SUM(F12:F47)</f>
        <v>0.9999999999999999</v>
      </c>
    </row>
    <row r="50" spans="1:4" ht="13.5">
      <c r="A50" s="154"/>
      <c r="B50" s="14"/>
      <c r="C50" s="214"/>
      <c r="D50" s="214"/>
    </row>
    <row r="51" spans="1:4" ht="13.5">
      <c r="A51" s="154"/>
      <c r="B51" s="14"/>
      <c r="C51" s="214"/>
      <c r="D51" s="214"/>
    </row>
    <row r="52" spans="1:4" ht="13.5">
      <c r="A52" s="154"/>
      <c r="B52" s="14"/>
      <c r="C52" s="214"/>
      <c r="D52" s="214"/>
    </row>
    <row r="53" spans="1:4" ht="13.5">
      <c r="A53" s="154"/>
      <c r="B53" s="14"/>
      <c r="C53" s="214"/>
      <c r="D53" s="214"/>
    </row>
    <row r="54" spans="1:4" ht="13.5">
      <c r="A54" s="154"/>
      <c r="B54" s="14"/>
      <c r="C54" s="214"/>
      <c r="D54" s="214"/>
    </row>
    <row r="55" spans="1:4" ht="13.5">
      <c r="A55" s="154"/>
      <c r="B55" s="14"/>
      <c r="C55" s="214"/>
      <c r="D55" s="214"/>
    </row>
    <row r="56" spans="1:4" ht="13.5">
      <c r="A56" s="154"/>
      <c r="B56" s="14"/>
      <c r="C56" s="214"/>
      <c r="D56" s="214"/>
    </row>
  </sheetData>
  <mergeCells count="2">
    <mergeCell ref="A2:B2"/>
    <mergeCell ref="A11:B11"/>
  </mergeCells>
  <printOptions/>
  <pageMargins left="0.7" right="0.7" top="0.75" bottom="0.75" header="0.3" footer="0.3"/>
  <pageSetup fitToHeight="1" fitToWidth="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120" zoomScaleNormal="120" zoomScaleSheetLayoutView="100" workbookViewId="0" topLeftCell="A1">
      <selection activeCell="B10" sqref="B10"/>
    </sheetView>
  </sheetViews>
  <sheetFormatPr defaultColWidth="9.375" defaultRowHeight="22.5" customHeight="1"/>
  <cols>
    <col min="1" max="1" width="2.875" style="215" customWidth="1"/>
    <col min="2" max="2" width="69.875" style="215" bestFit="1" customWidth="1"/>
    <col min="3" max="3" width="12.50390625" style="215" bestFit="1" customWidth="1"/>
    <col min="4" max="4" width="10.125" style="228" bestFit="1" customWidth="1"/>
    <col min="5" max="5" width="11.125" style="215" customWidth="1"/>
    <col min="6" max="6" width="12.375" style="215" customWidth="1"/>
    <col min="7" max="7" width="9.00390625" style="215" customWidth="1"/>
    <col min="8" max="9" width="9.375" style="215" customWidth="1"/>
    <col min="10" max="10" width="13.125" style="215" customWidth="1"/>
    <col min="11" max="16384" width="9.375" style="215" customWidth="1"/>
  </cols>
  <sheetData>
    <row r="1" spans="1:4" ht="21.75" customHeight="1">
      <c r="A1" s="230" t="s">
        <v>1042</v>
      </c>
      <c r="D1" s="216" t="s">
        <v>1043</v>
      </c>
    </row>
    <row r="2" spans="2:8" ht="21.75" customHeight="1">
      <c r="B2" s="217" t="s">
        <v>227</v>
      </c>
      <c r="C2" s="218">
        <f>'4 - P&amp;L by Program'!C51</f>
        <v>129673.03000000001</v>
      </c>
      <c r="D2" s="219">
        <f>C2/C13</f>
        <v>0.43802800192488667</v>
      </c>
      <c r="E2" s="220"/>
      <c r="G2" s="221"/>
      <c r="H2" s="222"/>
    </row>
    <row r="3" spans="2:8" ht="21.75" customHeight="1">
      <c r="B3" s="217" t="s">
        <v>1119</v>
      </c>
      <c r="C3" s="223">
        <f>'4 - P&amp;L by Program'!D51</f>
        <v>126945.69999999998</v>
      </c>
      <c r="D3" s="219">
        <f>C3/C13</f>
        <v>0.42881523878909955</v>
      </c>
      <c r="E3" s="220"/>
      <c r="G3" s="221"/>
      <c r="H3" s="222"/>
    </row>
    <row r="4" spans="2:8" ht="21.75" customHeight="1">
      <c r="B4" s="217" t="s">
        <v>1252</v>
      </c>
      <c r="C4" s="218">
        <f>'4 - P&amp;L by Program'!E51</f>
        <v>4783.07</v>
      </c>
      <c r="D4" s="219">
        <f>C4/C13</f>
        <v>0.016156934060743915</v>
      </c>
      <c r="G4" s="221"/>
      <c r="H4" s="221"/>
    </row>
    <row r="5" spans="2:8" ht="21.75" customHeight="1">
      <c r="B5" s="224" t="s">
        <v>1044</v>
      </c>
      <c r="C5" s="225">
        <f>SUM(C2:C4)</f>
        <v>261401.8</v>
      </c>
      <c r="D5" s="226">
        <f>C5/C13</f>
        <v>0.8830001747747301</v>
      </c>
      <c r="G5" s="221"/>
      <c r="H5" s="221"/>
    </row>
    <row r="6" spans="2:8" ht="21.75" customHeight="1">
      <c r="B6" s="227"/>
      <c r="G6" s="221"/>
      <c r="H6" s="221"/>
    </row>
    <row r="7" spans="1:8" ht="21.75" customHeight="1">
      <c r="A7" s="230" t="s">
        <v>1045</v>
      </c>
      <c r="B7" s="227"/>
      <c r="D7" s="216" t="s">
        <v>1043</v>
      </c>
      <c r="G7" s="221"/>
      <c r="H7" s="221"/>
    </row>
    <row r="8" spans="2:8" ht="21.75" customHeight="1">
      <c r="B8" s="217" t="s">
        <v>1253</v>
      </c>
      <c r="C8" s="218">
        <f>'4 - P&amp;L by Program'!G51</f>
        <v>797.1800000000001</v>
      </c>
      <c r="D8" s="219">
        <f>C8/$C$13</f>
        <v>0.0026928279733610077</v>
      </c>
      <c r="G8" s="221"/>
      <c r="H8" s="221"/>
    </row>
    <row r="9" spans="2:8" ht="21.75" customHeight="1">
      <c r="B9" s="217" t="s">
        <v>1230</v>
      </c>
      <c r="C9" s="218">
        <f>'4 - P&amp;L by Program'!H51</f>
        <v>10838.33</v>
      </c>
      <c r="D9" s="219">
        <f>C9/$C$13</f>
        <v>0.03661125242544696</v>
      </c>
      <c r="G9" s="221"/>
      <c r="H9" s="221"/>
    </row>
    <row r="10" spans="2:8" ht="21.75" customHeight="1">
      <c r="B10" s="217" t="s">
        <v>1254</v>
      </c>
      <c r="C10" s="218">
        <f>'4 - P&amp;L by Program'!F51</f>
        <v>23000.91</v>
      </c>
      <c r="D10" s="219">
        <f>C10/$C$13</f>
        <v>0.07769574482646194</v>
      </c>
      <c r="G10" s="221"/>
      <c r="H10" s="221"/>
    </row>
    <row r="11" spans="2:8" ht="21.75" customHeight="1">
      <c r="B11" s="224" t="s">
        <v>1046</v>
      </c>
      <c r="C11" s="225">
        <f>SUM(C8:C10)</f>
        <v>34636.42</v>
      </c>
      <c r="D11" s="226">
        <f>C11/$C$13</f>
        <v>0.1169998252252699</v>
      </c>
      <c r="G11" s="221"/>
      <c r="H11" s="221"/>
    </row>
    <row r="12" spans="3:4" ht="21.75" customHeight="1">
      <c r="C12" s="229"/>
      <c r="D12" s="219"/>
    </row>
    <row r="13" spans="2:4" ht="21.75" customHeight="1">
      <c r="B13" s="231" t="s">
        <v>1181</v>
      </c>
      <c r="C13" s="225">
        <f>SUM(C5,C11)</f>
        <v>296038.22</v>
      </c>
      <c r="D13" s="226">
        <f>D5+D11</f>
        <v>1</v>
      </c>
    </row>
  </sheetData>
  <printOptions/>
  <pageMargins left="0.7" right="0.7" top="0.75" bottom="0.75" header="0.3" footer="0.3"/>
  <pageSetup fitToHeight="1" fitToWidth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110" zoomScaleNormal="110" zoomScaleSheetLayoutView="100" workbookViewId="0" topLeftCell="A1">
      <selection activeCell="E22" sqref="E22"/>
    </sheetView>
  </sheetViews>
  <sheetFormatPr defaultColWidth="8.875" defaultRowHeight="12" customHeight="1"/>
  <cols>
    <col min="1" max="1" width="10.625" style="148" bestFit="1" customWidth="1"/>
    <col min="2" max="2" width="43.50390625" style="58" bestFit="1" customWidth="1"/>
    <col min="3" max="3" width="10.50390625" style="58" bestFit="1" customWidth="1"/>
    <col min="4" max="4" width="12.50390625" style="262" customWidth="1"/>
    <col min="5" max="5" width="15.125" style="58" bestFit="1" customWidth="1"/>
    <col min="6" max="6" width="59.125" style="58" customWidth="1"/>
    <col min="7" max="7" width="42.125" style="58" customWidth="1"/>
    <col min="8" max="8" width="13.625" style="58" bestFit="1" customWidth="1"/>
    <col min="9" max="16384" width="8.875" style="58" customWidth="1"/>
  </cols>
  <sheetData>
    <row r="1" spans="1:8" s="56" customFormat="1" ht="12.75">
      <c r="A1" s="52" t="s">
        <v>1358</v>
      </c>
      <c r="B1" s="53" t="s">
        <v>1357</v>
      </c>
      <c r="C1" s="94" t="s">
        <v>1355</v>
      </c>
      <c r="D1" s="55" t="s">
        <v>1356</v>
      </c>
      <c r="E1" s="54" t="s">
        <v>184</v>
      </c>
      <c r="F1" s="54" t="s">
        <v>1047</v>
      </c>
      <c r="G1" s="54" t="s">
        <v>1048</v>
      </c>
      <c r="H1" s="54" t="s">
        <v>1049</v>
      </c>
    </row>
    <row r="2" spans="1:8" ht="12.75">
      <c r="A2" s="168">
        <v>40942</v>
      </c>
      <c r="B2" s="67" t="s">
        <v>1194</v>
      </c>
      <c r="C2" s="169"/>
      <c r="D2" s="262">
        <v>99999</v>
      </c>
      <c r="E2" s="67" t="s">
        <v>24</v>
      </c>
      <c r="F2" s="97" t="s">
        <v>1126</v>
      </c>
      <c r="G2" s="67" t="s">
        <v>1119</v>
      </c>
      <c r="H2" s="71" t="s">
        <v>1051</v>
      </c>
    </row>
    <row r="3" spans="1:8" ht="12.75">
      <c r="A3" s="168">
        <v>40981</v>
      </c>
      <c r="B3" s="67" t="s">
        <v>1060</v>
      </c>
      <c r="C3" s="169"/>
      <c r="D3" s="262">
        <v>1250</v>
      </c>
      <c r="E3" s="67" t="s">
        <v>183</v>
      </c>
      <c r="F3" s="97" t="s">
        <v>1127</v>
      </c>
      <c r="G3" s="67" t="s">
        <v>1119</v>
      </c>
      <c r="H3" s="71" t="s">
        <v>1051</v>
      </c>
    </row>
    <row r="4" spans="1:8" ht="12.75">
      <c r="A4" s="168">
        <v>40990</v>
      </c>
      <c r="B4" s="67" t="s">
        <v>1061</v>
      </c>
      <c r="C4" s="169"/>
      <c r="D4" s="262">
        <v>4500</v>
      </c>
      <c r="E4" s="67" t="s">
        <v>181</v>
      </c>
      <c r="F4" s="97" t="s">
        <v>1127</v>
      </c>
      <c r="G4" s="67" t="s">
        <v>187</v>
      </c>
      <c r="H4" s="71" t="s">
        <v>1051</v>
      </c>
    </row>
    <row r="5" spans="1:8" s="71" customFormat="1" ht="12.75">
      <c r="A5" s="145" t="s">
        <v>1286</v>
      </c>
      <c r="B5" s="67" t="s">
        <v>1062</v>
      </c>
      <c r="C5" s="57">
        <v>10000</v>
      </c>
      <c r="D5" s="263">
        <f>C5/6.3168</f>
        <v>1583.0800405268492</v>
      </c>
      <c r="E5" s="67" t="s">
        <v>1050</v>
      </c>
      <c r="F5" s="97" t="s">
        <v>1126</v>
      </c>
      <c r="G5" s="67" t="s">
        <v>1121</v>
      </c>
      <c r="H5" s="71" t="s">
        <v>1051</v>
      </c>
    </row>
    <row r="6" spans="1:8" ht="12.75">
      <c r="A6" s="145" t="s">
        <v>793</v>
      </c>
      <c r="B6" s="67" t="s">
        <v>1062</v>
      </c>
      <c r="C6" s="57">
        <v>10000</v>
      </c>
      <c r="D6" s="262">
        <f>C6/6.3</f>
        <v>1587.3015873015872</v>
      </c>
      <c r="E6" s="67" t="s">
        <v>1050</v>
      </c>
      <c r="F6" s="97" t="s">
        <v>1126</v>
      </c>
      <c r="G6" s="67" t="s">
        <v>1121</v>
      </c>
      <c r="H6" s="71" t="s">
        <v>1051</v>
      </c>
    </row>
    <row r="7" spans="1:8" ht="12.75">
      <c r="A7" s="145" t="s">
        <v>1292</v>
      </c>
      <c r="B7" s="67" t="s">
        <v>1062</v>
      </c>
      <c r="C7" s="57">
        <v>10000</v>
      </c>
      <c r="D7" s="262">
        <f>C7/6.3081</f>
        <v>1585.2633915125</v>
      </c>
      <c r="E7" s="67" t="s">
        <v>1050</v>
      </c>
      <c r="F7" s="97" t="s">
        <v>1126</v>
      </c>
      <c r="G7" s="67" t="s">
        <v>1121</v>
      </c>
      <c r="H7" s="71" t="s">
        <v>1051</v>
      </c>
    </row>
    <row r="8" spans="1:8" ht="12.75">
      <c r="A8" s="145" t="s">
        <v>1223</v>
      </c>
      <c r="B8" s="67" t="s">
        <v>1062</v>
      </c>
      <c r="C8" s="57">
        <v>10000</v>
      </c>
      <c r="D8" s="262">
        <f>C8/6.2966</f>
        <v>1588.1586888161867</v>
      </c>
      <c r="E8" s="67" t="s">
        <v>1050</v>
      </c>
      <c r="F8" s="97" t="s">
        <v>1126</v>
      </c>
      <c r="G8" s="67" t="s">
        <v>1121</v>
      </c>
      <c r="H8" s="71" t="s">
        <v>1051</v>
      </c>
    </row>
    <row r="9" spans="1:8" ht="12.75">
      <c r="A9" s="145" t="s">
        <v>597</v>
      </c>
      <c r="B9" s="67" t="s">
        <v>1062</v>
      </c>
      <c r="C9" s="57">
        <v>10000</v>
      </c>
      <c r="D9" s="262">
        <f>C9/6.3062</f>
        <v>1585.74101677714</v>
      </c>
      <c r="E9" s="67" t="s">
        <v>1050</v>
      </c>
      <c r="F9" s="97" t="s">
        <v>1126</v>
      </c>
      <c r="G9" s="67" t="s">
        <v>1121</v>
      </c>
      <c r="H9" s="71" t="s">
        <v>1051</v>
      </c>
    </row>
    <row r="10" spans="1:8" ht="12.75">
      <c r="A10" s="168">
        <v>41064</v>
      </c>
      <c r="B10" s="67" t="s">
        <v>1195</v>
      </c>
      <c r="C10" s="169"/>
      <c r="D10" s="262">
        <v>30000</v>
      </c>
      <c r="E10" s="67" t="s">
        <v>1371</v>
      </c>
      <c r="F10" s="97" t="s">
        <v>1126</v>
      </c>
      <c r="G10" s="67" t="s">
        <v>1119</v>
      </c>
      <c r="H10" s="71" t="s">
        <v>1051</v>
      </c>
    </row>
    <row r="11" spans="1:8" ht="12.75">
      <c r="A11" s="145" t="s">
        <v>436</v>
      </c>
      <c r="B11" s="67" t="s">
        <v>1062</v>
      </c>
      <c r="C11" s="57">
        <v>10000</v>
      </c>
      <c r="D11" s="262">
        <f>C11/6.3178</f>
        <v>1582.829465953338</v>
      </c>
      <c r="E11" s="67" t="s">
        <v>1050</v>
      </c>
      <c r="F11" s="97" t="s">
        <v>1126</v>
      </c>
      <c r="G11" s="67" t="s">
        <v>1121</v>
      </c>
      <c r="H11" s="71" t="s">
        <v>1051</v>
      </c>
    </row>
    <row r="12" spans="1:8" ht="12.75">
      <c r="A12" s="145" t="s">
        <v>507</v>
      </c>
      <c r="B12" s="67" t="s">
        <v>1062</v>
      </c>
      <c r="C12" s="57">
        <v>10000</v>
      </c>
      <c r="D12" s="262">
        <f>C12/6.3235</f>
        <v>1581.4027041986242</v>
      </c>
      <c r="E12" s="67" t="s">
        <v>1050</v>
      </c>
      <c r="F12" s="97" t="s">
        <v>1126</v>
      </c>
      <c r="G12" s="67" t="s">
        <v>1121</v>
      </c>
      <c r="H12" s="71" t="s">
        <v>1051</v>
      </c>
    </row>
    <row r="13" spans="1:8" ht="12.75">
      <c r="A13" s="145" t="s">
        <v>343</v>
      </c>
      <c r="B13" s="67" t="s">
        <v>1062</v>
      </c>
      <c r="C13" s="57">
        <v>10000</v>
      </c>
      <c r="D13" s="262">
        <f>C13/6.3404</f>
        <v>1577.1875591445335</v>
      </c>
      <c r="E13" s="67" t="s">
        <v>1050</v>
      </c>
      <c r="F13" s="97" t="s">
        <v>1126</v>
      </c>
      <c r="G13" s="67" t="s">
        <v>1121</v>
      </c>
      <c r="H13" s="71" t="s">
        <v>1051</v>
      </c>
    </row>
    <row r="14" spans="1:8" ht="12.75">
      <c r="A14" s="145" t="s">
        <v>547</v>
      </c>
      <c r="B14" s="67" t="s">
        <v>1062</v>
      </c>
      <c r="C14" s="57">
        <v>10000</v>
      </c>
      <c r="D14" s="262">
        <f>C14/6.3395</f>
        <v>1577.4114677813707</v>
      </c>
      <c r="E14" s="67" t="s">
        <v>1050</v>
      </c>
      <c r="F14" s="97" t="s">
        <v>1126</v>
      </c>
      <c r="G14" s="67" t="s">
        <v>1121</v>
      </c>
      <c r="H14" s="71" t="s">
        <v>1051</v>
      </c>
    </row>
    <row r="15" spans="1:8" ht="12.75">
      <c r="A15" s="145" t="s">
        <v>486</v>
      </c>
      <c r="B15" s="67" t="s">
        <v>1062</v>
      </c>
      <c r="C15" s="57">
        <v>10000</v>
      </c>
      <c r="D15" s="262">
        <f>C15/6.3144</f>
        <v>1583.681743316863</v>
      </c>
      <c r="E15" s="67" t="s">
        <v>1050</v>
      </c>
      <c r="F15" s="97" t="s">
        <v>1126</v>
      </c>
      <c r="G15" s="67" t="s">
        <v>1121</v>
      </c>
      <c r="H15" s="71" t="s">
        <v>1051</v>
      </c>
    </row>
    <row r="16" spans="1:8" ht="12.75">
      <c r="A16" s="168">
        <v>41192</v>
      </c>
      <c r="B16" s="67" t="s">
        <v>1063</v>
      </c>
      <c r="C16" s="169"/>
      <c r="D16" s="262">
        <v>50500</v>
      </c>
      <c r="E16" s="67" t="s">
        <v>182</v>
      </c>
      <c r="F16" s="97" t="s">
        <v>1126</v>
      </c>
      <c r="G16" s="67" t="s">
        <v>186</v>
      </c>
      <c r="H16" s="71" t="s">
        <v>1051</v>
      </c>
    </row>
    <row r="17" spans="1:8" ht="12.75">
      <c r="A17" s="168"/>
      <c r="B17" s="67" t="s">
        <v>1196</v>
      </c>
      <c r="C17" s="169"/>
      <c r="D17" s="262">
        <v>10000</v>
      </c>
      <c r="E17" s="67" t="s">
        <v>131</v>
      </c>
      <c r="F17" s="97" t="s">
        <v>132</v>
      </c>
      <c r="G17" s="67" t="s">
        <v>133</v>
      </c>
      <c r="H17" s="71" t="s">
        <v>134</v>
      </c>
    </row>
    <row r="18" spans="1:8" ht="12.75">
      <c r="A18" s="168"/>
      <c r="B18" s="67" t="s">
        <v>1197</v>
      </c>
      <c r="C18" s="169"/>
      <c r="D18" s="262">
        <v>24000</v>
      </c>
      <c r="E18" s="67" t="s">
        <v>131</v>
      </c>
      <c r="F18" s="97" t="s">
        <v>132</v>
      </c>
      <c r="G18" s="67" t="s">
        <v>133</v>
      </c>
      <c r="H18" s="71" t="s">
        <v>134</v>
      </c>
    </row>
    <row r="19" spans="1:8" ht="12.75">
      <c r="A19" s="145" t="s">
        <v>121</v>
      </c>
      <c r="B19" s="67" t="s">
        <v>1062</v>
      </c>
      <c r="C19" s="57">
        <v>10000</v>
      </c>
      <c r="D19" s="262">
        <f>C19/6.2267</f>
        <v>1605.9871199832976</v>
      </c>
      <c r="E19" s="67" t="s">
        <v>1050</v>
      </c>
      <c r="F19" s="97" t="s">
        <v>1126</v>
      </c>
      <c r="G19" s="67" t="s">
        <v>1121</v>
      </c>
      <c r="H19" s="71" t="s">
        <v>1051</v>
      </c>
    </row>
    <row r="20" spans="1:8" ht="12.75">
      <c r="A20" s="145" t="s">
        <v>239</v>
      </c>
      <c r="B20" s="67" t="s">
        <v>1062</v>
      </c>
      <c r="C20" s="57">
        <v>10000</v>
      </c>
      <c r="D20" s="262">
        <f>C20/6.2855</f>
        <v>1590.9633282952827</v>
      </c>
      <c r="E20" s="67" t="s">
        <v>1050</v>
      </c>
      <c r="F20" s="97" t="s">
        <v>1126</v>
      </c>
      <c r="G20" s="67" t="s">
        <v>1121</v>
      </c>
      <c r="H20" s="71" t="s">
        <v>1051</v>
      </c>
    </row>
    <row r="21" spans="1:7" ht="12.75">
      <c r="A21" s="145" t="s">
        <v>239</v>
      </c>
      <c r="B21" s="58" t="s">
        <v>163</v>
      </c>
      <c r="D21" s="262">
        <v>133.47</v>
      </c>
      <c r="E21" s="58" t="s">
        <v>166</v>
      </c>
      <c r="F21" s="60" t="s">
        <v>164</v>
      </c>
      <c r="G21" s="60" t="s">
        <v>165</v>
      </c>
    </row>
    <row r="22" spans="1:4" s="61" customFormat="1" ht="12.75">
      <c r="A22" s="146"/>
      <c r="B22" s="1" t="s">
        <v>1372</v>
      </c>
      <c r="C22" s="95">
        <f>SUM(C5:C20)</f>
        <v>120000</v>
      </c>
      <c r="D22" s="264">
        <f>SUM(D2:D21)</f>
        <v>239411.4781136076</v>
      </c>
    </row>
    <row r="23" spans="2:4" ht="12" customHeight="1">
      <c r="B23" s="58" t="s">
        <v>1241</v>
      </c>
      <c r="D23" s="262">
        <f>SUM(D3,D4,D17,D18)</f>
        <v>39750</v>
      </c>
    </row>
    <row r="24" spans="1:4" ht="12" customHeight="1" hidden="1">
      <c r="A24" s="147" t="s">
        <v>1052</v>
      </c>
      <c r="B24" s="189" t="s">
        <v>272</v>
      </c>
      <c r="C24" s="189"/>
      <c r="D24" s="189"/>
    </row>
    <row r="25" spans="2:4" ht="12" customHeight="1" hidden="1">
      <c r="B25" s="189" t="s">
        <v>273</v>
      </c>
      <c r="C25" s="189"/>
      <c r="D25" s="189"/>
    </row>
    <row r="26" spans="2:4" ht="12" customHeight="1" hidden="1">
      <c r="B26" s="189" t="s">
        <v>167</v>
      </c>
      <c r="C26" s="189"/>
      <c r="D26" s="189"/>
    </row>
    <row r="27" spans="2:4" ht="12" customHeight="1" hidden="1">
      <c r="B27" s="189" t="s">
        <v>168</v>
      </c>
      <c r="C27" s="189"/>
      <c r="D27" s="189"/>
    </row>
    <row r="28" spans="2:4" ht="12" customHeight="1" hidden="1">
      <c r="B28" s="189" t="s">
        <v>51</v>
      </c>
      <c r="C28" s="189"/>
      <c r="D28" s="189"/>
    </row>
    <row r="29" spans="2:4" ht="12" customHeight="1" hidden="1">
      <c r="B29" s="189" t="s">
        <v>275</v>
      </c>
      <c r="C29" s="189"/>
      <c r="D29" s="189"/>
    </row>
    <row r="30" spans="2:4" ht="12" customHeight="1" hidden="1">
      <c r="B30" s="189" t="s">
        <v>276</v>
      </c>
      <c r="C30" s="189"/>
      <c r="D30" s="189"/>
    </row>
    <row r="31" spans="2:5" ht="12" customHeight="1" hidden="1">
      <c r="B31" s="189" t="s">
        <v>169</v>
      </c>
      <c r="C31" s="189"/>
      <c r="D31" s="189"/>
      <c r="E31" s="96"/>
    </row>
    <row r="32" spans="2:4" ht="12" customHeight="1" hidden="1">
      <c r="B32" s="189" t="s">
        <v>20</v>
      </c>
      <c r="C32" s="189"/>
      <c r="D32" s="189"/>
    </row>
    <row r="33" spans="2:4" ht="12" customHeight="1" hidden="1">
      <c r="B33" s="189" t="s">
        <v>21</v>
      </c>
      <c r="C33" s="189"/>
      <c r="D33" s="189"/>
    </row>
    <row r="34" spans="2:5" ht="12" customHeight="1" hidden="1">
      <c r="B34" s="189" t="s">
        <v>22</v>
      </c>
      <c r="C34" s="189"/>
      <c r="D34" s="189"/>
      <c r="E34" s="59"/>
    </row>
    <row r="35" spans="2:5" ht="12" customHeight="1" hidden="1">
      <c r="B35" s="189" t="s">
        <v>23</v>
      </c>
      <c r="C35" s="189"/>
      <c r="D35" s="189"/>
      <c r="E35" s="59"/>
    </row>
    <row r="36" spans="2:5" ht="12" customHeight="1">
      <c r="B36" s="58" t="s">
        <v>1373</v>
      </c>
      <c r="C36" s="93"/>
      <c r="D36" s="262">
        <f>D22-D23</f>
        <v>199661.4781136076</v>
      </c>
      <c r="E36" s="59"/>
    </row>
    <row r="37" spans="3:5" ht="12" customHeight="1">
      <c r="C37" s="93"/>
      <c r="E37" s="59"/>
    </row>
    <row r="38" spans="3:5" ht="12" customHeight="1">
      <c r="C38" s="93"/>
      <c r="E38" s="59"/>
    </row>
    <row r="39" ht="12" customHeight="1">
      <c r="C39" s="93"/>
    </row>
    <row r="40" ht="12" customHeight="1">
      <c r="C40" s="93"/>
    </row>
    <row r="41" ht="12" customHeight="1">
      <c r="C41" s="93"/>
    </row>
  </sheetData>
  <printOptions/>
  <pageMargins left="0.7" right="0.7" top="0.75" bottom="0.75" header="0.3" footer="0.3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HOLLY CHANG</cp:lastModifiedBy>
  <cp:lastPrinted>2013-08-17T16:04:16Z</cp:lastPrinted>
  <dcterms:created xsi:type="dcterms:W3CDTF">2011-10-09T08:45:13Z</dcterms:created>
  <dcterms:modified xsi:type="dcterms:W3CDTF">2013-11-05T09:08:41Z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